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00" tabRatio="1000" activeTab="3"/>
  </bookViews>
  <sheets>
    <sheet name="附表1-1" sheetId="19" r:id="rId1"/>
    <sheet name="附表1-2" sheetId="21" r:id="rId2"/>
    <sheet name="附表1-3" sheetId="22" r:id="rId3"/>
    <sheet name="附表1-4" sheetId="23" r:id="rId4"/>
    <sheet name="附表1-5" sheetId="24" r:id="rId5"/>
    <sheet name="附表1-6" sheetId="42" r:id="rId6"/>
    <sheet name="附表1-7" sheetId="25" r:id="rId7"/>
    <sheet name="附表1-8" sheetId="38" r:id="rId8"/>
    <sheet name="附表1-9" sheetId="29" r:id="rId9"/>
    <sheet name="附表1-10" sheetId="28" r:id="rId10"/>
    <sheet name="附表1-11" sheetId="32" r:id="rId11"/>
    <sheet name="附表1-12" sheetId="33" r:id="rId12"/>
    <sheet name="附表1-13" sheetId="36" r:id="rId13"/>
    <sheet name="附表1-14" sheetId="37" r:id="rId14"/>
    <sheet name="附表5-1" sheetId="158" r:id="rId15"/>
    <sheet name="附表5-2" sheetId="160" r:id="rId16"/>
  </sheets>
  <externalReferences>
    <externalReference r:id="rId17"/>
  </externalReferences>
  <definedNames>
    <definedName name="_xlnm._FilterDatabase" localSheetId="4" hidden="1">'附表1-5'!$A$4:$E$22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'附表1-1'!$2:$5</definedName>
    <definedName name="_xlnm.Print_Titles" localSheetId="7">'附表1-8'!$1:$4</definedName>
    <definedName name="_xlnm.Print_Titles" localSheetId="8">'附表1-9'!$1:$4</definedName>
    <definedName name="_xlnm.Print_Titles" localSheetId="9">'附表1-10'!$1:$4</definedName>
    <definedName name="_xlnm.Print_Titles" localSheetId="10">'附表1-11'!$1:$4</definedName>
    <definedName name="_xlnm.Print_Titles" localSheetId="11">'附表1-12'!$1:$4</definedName>
    <definedName name="_xlnm.Print_Titles" localSheetId="1">'附表1-2'!$1:$4</definedName>
    <definedName name="_xlnm.Print_Titles" localSheetId="12">'附表1-13'!$1:$4</definedName>
    <definedName name="_xlnm.Print_Titles" localSheetId="13">'附表1-14'!$1:$4</definedName>
    <definedName name="_xlnm.Print_Titles" localSheetId="2">'附表1-3'!$1:$4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<sst xmlns="http://schemas.openxmlformats.org/spreadsheetml/2006/main" count="1303">
  <si>
    <t>附表1-1</t>
  </si>
  <si>
    <t>2018年度福清市一般公共预算收入预算表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</si>
  <si>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</si>
  <si>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</si>
  <si>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</si>
  <si>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</si>
  <si>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</si>
  <si>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</si>
  <si>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</si>
  <si>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</si>
  <si>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</si>
  <si>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</si>
  <si>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</si>
  <si>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</si>
  <si>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</si>
  <si>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</si>
  <si>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</si>
  <si>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</si>
  <si>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</si>
  <si>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环境保护税</t>
  </si>
  <si>
    <t xml:space="preserve">    耕地占用税</t>
  </si>
  <si>
    <t xml:space="preserve">    契税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</si>
  <si>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</si>
  <si>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</si>
  <si>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</si>
  <si>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</si>
  <si>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</si>
  <si>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</si>
  <si>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</si>
  <si>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</t>
  </si>
  <si>
    <t>收入合计</t>
  </si>
  <si>
    <t>附表1-2</t>
  </si>
  <si>
    <t>2018年度福清市一般公共预算支出预算表</t>
  </si>
  <si>
    <t>支出项目</t>
  </si>
  <si>
    <t>上年预算数)</t>
  </si>
  <si>
    <t>预算数为上年预算数)的％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</si>
  <si>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</si>
  <si>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</si>
  <si>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</si>
  <si>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</si>
  <si>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</si>
  <si>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</si>
  <si>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</si>
  <si>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</si>
  <si>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</si>
  <si>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</si>
  <si>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</si>
  <si>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</si>
  <si>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</si>
  <si>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</si>
  <si>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</si>
  <si>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</si>
  <si>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</si>
  <si>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</si>
  <si>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</si>
  <si>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二十、债务付息及发行费支出</t>
  </si>
  <si>
    <t>支出合计</t>
  </si>
  <si>
    <t>附表1-3</t>
  </si>
  <si>
    <t>2018年福清市本级一般公共预算支出表</t>
  </si>
  <si>
    <t>项目</t>
  </si>
  <si>
    <t>2018年预算数</t>
  </si>
  <si>
    <t>2017年预算数</t>
  </si>
  <si>
    <t>预算数为上年预算数的％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</si>
  <si>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</si>
  <si>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</si>
  <si>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</si>
  <si>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</si>
  <si>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</si>
  <si>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</si>
  <si>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</si>
  <si>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</si>
  <si>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</si>
  <si>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</si>
  <si>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</si>
  <si>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</si>
  <si>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</si>
  <si>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</si>
  <si>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</si>
  <si>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</si>
  <si>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</si>
  <si>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</si>
  <si>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</si>
  <si>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</si>
  <si>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</si>
  <si>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</si>
  <si>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</si>
  <si>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</si>
  <si>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</si>
  <si>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</si>
  <si>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</si>
  <si>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</si>
  <si>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</si>
  <si>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</si>
  <si>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</si>
  <si>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</si>
  <si>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</si>
  <si>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</si>
  <si>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</si>
  <si>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</si>
  <si>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</si>
  <si>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</si>
  <si>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</si>
  <si>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</si>
  <si>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</si>
  <si>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</si>
  <si>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</si>
  <si>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</si>
  <si>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</si>
  <si>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</si>
  <si>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</si>
  <si>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</si>
  <si>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</si>
  <si>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</si>
  <si>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</si>
  <si>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</si>
  <si>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</si>
  <si>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</si>
  <si>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</si>
  <si>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</si>
  <si>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</si>
  <si>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</si>
  <si>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</si>
  <si>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</si>
  <si>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</si>
  <si>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</si>
  <si>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</si>
  <si>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</si>
  <si>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</si>
  <si>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</si>
  <si>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</si>
  <si>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</si>
  <si>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</si>
  <si>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</si>
  <si>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</si>
  <si>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</si>
  <si>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</si>
  <si>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</si>
  <si>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</si>
  <si>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</si>
  <si>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</si>
  <si>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</si>
  <si>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</si>
  <si>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</si>
  <si>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</si>
  <si>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</si>
  <si>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</si>
  <si>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</si>
  <si>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</si>
  <si>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</si>
  <si>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</si>
  <si>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</si>
  <si>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</si>
  <si>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</si>
  <si>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</si>
  <si>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</si>
  <si>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</si>
  <si>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</si>
  <si>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</si>
  <si>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</si>
  <si>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</si>
  <si>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</si>
  <si>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</si>
  <si>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</si>
  <si>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</si>
  <si>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</si>
  <si>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</si>
  <si>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</si>
  <si>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</si>
  <si>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</si>
  <si>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</si>
  <si>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</si>
  <si>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</si>
  <si>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</si>
  <si>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</si>
  <si>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</si>
  <si>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</si>
  <si>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</si>
  <si>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</si>
  <si>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</si>
  <si>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</si>
  <si>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</si>
  <si>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</si>
  <si>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</si>
  <si>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</si>
  <si>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</si>
  <si>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</si>
  <si>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</si>
  <si>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</si>
  <si>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</si>
  <si>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</si>
  <si>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</si>
  <si>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</si>
  <si>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</si>
  <si>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</si>
  <si>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</si>
  <si>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</si>
  <si>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</si>
  <si>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</si>
  <si>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</si>
  <si>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</si>
  <si>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</si>
  <si>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</si>
  <si>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</si>
  <si>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</si>
  <si>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</si>
  <si>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</si>
  <si>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</si>
  <si>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</si>
  <si>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</si>
  <si>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</si>
  <si>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</si>
  <si>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</si>
  <si>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</si>
  <si>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</si>
  <si>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</si>
  <si>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</si>
  <si>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</si>
  <si>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</si>
  <si>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</si>
  <si>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</si>
  <si>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</si>
  <si>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</si>
  <si>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</si>
  <si>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</si>
  <si>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</si>
  <si>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</si>
  <si>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</si>
  <si>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</si>
  <si>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</si>
  <si>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</si>
  <si>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</si>
  <si>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</si>
  <si>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</si>
  <si>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</si>
  <si>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</si>
  <si>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</si>
  <si>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</si>
  <si>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</si>
  <si>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</si>
  <si>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</si>
  <si>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</si>
  <si>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</si>
  <si>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</si>
  <si>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</si>
  <si>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</si>
  <si>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</si>
  <si>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</si>
  <si>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</si>
  <si>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</si>
  <si>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</si>
  <si>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</si>
  <si>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</si>
  <si>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</si>
  <si>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</si>
  <si>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</si>
  <si>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</si>
  <si>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</si>
  <si>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</si>
  <si>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</si>
  <si>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</si>
  <si>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</si>
  <si>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</si>
  <si>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</si>
  <si>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</si>
  <si>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</si>
  <si>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</si>
  <si>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</si>
  <si>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</si>
  <si>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</si>
  <si>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</si>
  <si>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</si>
  <si>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</si>
  <si>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</si>
  <si>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</si>
  <si>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</si>
  <si>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</si>
  <si>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</si>
  <si>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</si>
  <si>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</si>
  <si>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</si>
  <si>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</si>
  <si>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</si>
  <si>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</si>
  <si>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</si>
  <si>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</si>
  <si>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</si>
  <si>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</si>
  <si>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</si>
  <si>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</si>
  <si>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</si>
  <si>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</si>
  <si>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</si>
  <si>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</si>
  <si>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</si>
  <si>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</si>
  <si>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</si>
  <si>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</si>
  <si>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</si>
  <si>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</si>
  <si>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</si>
  <si>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</si>
  <si>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</si>
  <si>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</si>
  <si>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</si>
  <si>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</si>
  <si>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</si>
  <si>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</si>
  <si>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</si>
  <si>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</si>
  <si>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</si>
  <si>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</si>
  <si>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</si>
  <si>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</si>
  <si>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</si>
  <si>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</si>
  <si>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</si>
  <si>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</si>
  <si>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</si>
  <si>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</si>
  <si>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</si>
  <si>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</si>
  <si>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</si>
  <si>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</si>
  <si>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</si>
  <si>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</si>
  <si>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</si>
  <si>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</si>
  <si>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</si>
  <si>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</si>
  <si>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</si>
  <si>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</si>
  <si>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</si>
  <si>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</si>
  <si>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</si>
  <si>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</si>
  <si>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</si>
  <si>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</si>
  <si>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</si>
  <si>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</si>
  <si>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</si>
  <si>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</si>
  <si>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</si>
  <si>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</si>
  <si>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</si>
  <si>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</si>
  <si>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</si>
  <si>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</si>
  <si>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</si>
  <si>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</si>
  <si>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</si>
  <si>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</si>
  <si>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</si>
  <si>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</si>
  <si>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</si>
  <si>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</si>
  <si>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</si>
  <si>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</si>
  <si>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</si>
  <si>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</si>
  <si>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</si>
  <si>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</si>
  <si>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</si>
  <si>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</si>
  <si>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</si>
  <si>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</si>
  <si>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</si>
  <si>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</si>
  <si>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</si>
  <si>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</si>
  <si>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</si>
  <si>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</si>
  <si>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</si>
  <si>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</si>
  <si>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</si>
  <si>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</si>
  <si>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</si>
  <si>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</si>
  <si>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</si>
  <si>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</si>
  <si>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</si>
  <si>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</si>
  <si>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</si>
  <si>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</si>
  <si>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</si>
  <si>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</si>
  <si>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</si>
  <si>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</si>
  <si>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</si>
  <si>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</si>
  <si>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</si>
  <si>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</si>
  <si>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</si>
  <si>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</si>
  <si>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</si>
  <si>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</si>
  <si>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</si>
  <si>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</si>
  <si>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</si>
  <si>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</si>
  <si>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</si>
  <si>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</si>
  <si>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</si>
  <si>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</si>
  <si>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</si>
  <si>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</si>
  <si>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</si>
  <si>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</si>
  <si>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</si>
  <si>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</si>
  <si>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</si>
  <si>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</si>
  <si>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</si>
  <si>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</si>
  <si>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</si>
  <si>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</si>
  <si>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</si>
  <si>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</si>
  <si>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</si>
  <si>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</si>
  <si>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</si>
  <si>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</si>
  <si>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</si>
  <si>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</si>
  <si>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</si>
  <si>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</si>
  <si>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</si>
  <si>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</si>
  <si>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</si>
  <si>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</si>
  <si>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</si>
  <si>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</si>
  <si>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</si>
  <si>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</si>
  <si>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</si>
  <si>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</si>
  <si>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</si>
  <si>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</si>
  <si>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</si>
  <si>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</si>
  <si>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</si>
  <si>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</si>
  <si>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</si>
  <si>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</si>
  <si>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</si>
  <si>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</si>
  <si>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</si>
  <si>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</si>
  <si>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</si>
  <si>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</si>
  <si>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</si>
  <si>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</si>
  <si>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</si>
  <si>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</si>
  <si>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</si>
  <si>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</si>
  <si>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</si>
  <si>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</si>
  <si>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</si>
  <si>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</si>
  <si>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</si>
  <si>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</si>
  <si>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</si>
  <si>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</si>
  <si>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</si>
  <si>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</si>
  <si>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</si>
  <si>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</si>
  <si>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</si>
  <si>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</si>
  <si>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</si>
  <si>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</si>
  <si>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</si>
  <si>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</si>
  <si>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</si>
  <si>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</si>
  <si>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</si>
  <si>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</si>
  <si>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</si>
  <si>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</si>
  <si>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</si>
  <si>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</si>
  <si>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</si>
  <si>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</si>
  <si>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</si>
  <si>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</si>
  <si>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</si>
  <si>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</si>
  <si>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</si>
  <si>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</si>
  <si>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</si>
  <si>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</si>
  <si>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</si>
  <si>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</si>
  <si>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</si>
  <si>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</si>
  <si>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</si>
  <si>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</si>
  <si>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</si>
  <si>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</si>
  <si>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</si>
  <si>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</si>
  <si>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</si>
  <si>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</si>
  <si>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</si>
  <si>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</si>
  <si>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</si>
  <si>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</si>
  <si>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</si>
  <si>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</si>
  <si>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</si>
  <si>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</si>
  <si>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</si>
  <si>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</si>
  <si>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</si>
  <si>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</si>
  <si>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</si>
  <si>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</si>
  <si>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</si>
  <si>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</si>
  <si>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</si>
  <si>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</si>
  <si>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</si>
  <si>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</si>
  <si>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</si>
  <si>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</si>
  <si>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</si>
  <si>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</si>
  <si>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</si>
  <si>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</si>
  <si>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</si>
  <si>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</si>
  <si>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</si>
  <si>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</si>
  <si>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</si>
  <si>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</si>
  <si>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</si>
  <si>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</si>
  <si>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</si>
  <si>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</si>
  <si>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</si>
  <si>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</si>
  <si>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</si>
  <si>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</si>
  <si>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</si>
  <si>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</si>
  <si>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</si>
  <si>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</si>
  <si>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</si>
  <si>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</si>
  <si>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</si>
  <si>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</si>
  <si>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</si>
  <si>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</si>
  <si>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</si>
  <si>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</si>
  <si>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</si>
  <si>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</si>
  <si>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</si>
  <si>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</si>
  <si>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</si>
  <si>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</si>
  <si>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</si>
  <si>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</si>
  <si>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</si>
  <si>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</si>
  <si>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</si>
  <si>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</si>
  <si>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</si>
  <si>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</si>
  <si>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</si>
  <si>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</si>
  <si>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</si>
  <si>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</si>
  <si>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</si>
  <si>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</si>
  <si>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</si>
  <si>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</si>
  <si>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</si>
  <si>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</si>
  <si>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</si>
  <si>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</si>
  <si>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</si>
  <si>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</si>
  <si>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</si>
  <si>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</si>
  <si>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</si>
  <si>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</si>
  <si>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</si>
  <si>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</si>
  <si>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</si>
  <si>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</si>
  <si>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</si>
  <si>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</si>
  <si>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</si>
  <si>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</si>
  <si>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</si>
  <si>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</si>
  <si>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</si>
  <si>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</si>
  <si>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</si>
  <si>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</si>
  <si>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</si>
  <si>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</si>
  <si>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</si>
  <si>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</si>
  <si>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</si>
  <si>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</si>
  <si>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</si>
  <si>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</si>
  <si>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</si>
  <si>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</si>
  <si>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</si>
  <si>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</si>
  <si>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</si>
  <si>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</si>
  <si>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</si>
  <si>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</si>
  <si>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</si>
  <si>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</si>
  <si>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</si>
  <si>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</si>
  <si>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</si>
  <si>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</si>
  <si>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</si>
  <si>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</si>
  <si>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</si>
  <si>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</si>
  <si>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</si>
  <si>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</si>
  <si>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</si>
  <si>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</si>
  <si>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</si>
  <si>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</si>
  <si>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</si>
  <si>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</si>
  <si>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</si>
  <si>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</si>
  <si>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</si>
  <si>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</si>
  <si>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</si>
  <si>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</si>
  <si>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</si>
  <si>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</si>
  <si>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</si>
  <si>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</si>
  <si>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</si>
  <si>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</si>
  <si>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</si>
  <si>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</si>
  <si>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</si>
  <si>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</si>
  <si>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</si>
  <si>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</si>
  <si>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</si>
  <si>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</si>
  <si>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</si>
  <si>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</si>
  <si>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</si>
  <si>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</si>
  <si>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</si>
  <si>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</si>
  <si>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</si>
  <si>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</si>
  <si>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</si>
  <si>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</si>
  <si>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</si>
  <si>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</si>
  <si>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</si>
  <si>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</si>
  <si>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</si>
  <si>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</si>
  <si>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</si>
  <si>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</si>
  <si>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</si>
  <si>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</si>
  <si>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</si>
  <si>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</si>
  <si>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</si>
  <si>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</si>
  <si>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</si>
  <si>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</si>
  <si>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</si>
  <si>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</si>
  <si>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</si>
  <si>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</si>
  <si>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</si>
  <si>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</si>
  <si>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</si>
  <si>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</si>
  <si>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</si>
  <si>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</si>
  <si>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</si>
  <si>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</si>
  <si>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</si>
  <si>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</si>
  <si>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</si>
  <si>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</si>
  <si>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</si>
  <si>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</si>
  <si>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</si>
  <si>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</si>
  <si>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</si>
  <si>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</si>
  <si>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</si>
  <si>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</si>
  <si>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</si>
  <si>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</si>
  <si>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</si>
  <si>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</si>
  <si>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</si>
  <si>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</si>
  <si>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</si>
  <si>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</si>
  <si>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</si>
  <si>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</si>
  <si>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</si>
  <si>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</si>
  <si>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</si>
  <si>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</si>
  <si>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</si>
  <si>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</si>
  <si>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</si>
  <si>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</si>
  <si>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</si>
  <si>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</si>
  <si>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</si>
  <si>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</si>
  <si>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</si>
  <si>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</si>
  <si>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</si>
  <si>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</si>
  <si>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</si>
  <si>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</si>
  <si>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</si>
  <si>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</si>
  <si>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</si>
  <si>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</si>
  <si>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</si>
  <si>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</si>
  <si>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</si>
  <si>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</si>
  <si>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</si>
  <si>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</si>
  <si>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</si>
  <si>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</si>
  <si>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</si>
  <si>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</si>
  <si>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</si>
  <si>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</si>
  <si>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</si>
  <si>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</si>
  <si>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</si>
  <si>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</si>
  <si>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</si>
  <si>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</si>
  <si>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</si>
  <si>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</si>
  <si>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</si>
  <si>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</si>
  <si>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</si>
  <si>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水资源安排的支出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</si>
  <si>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</si>
  <si>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</si>
  <si>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</si>
  <si>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</si>
  <si>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</si>
  <si>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</si>
  <si>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</si>
  <si>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</si>
  <si>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</si>
  <si>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</si>
  <si>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</si>
  <si>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</si>
  <si>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</si>
  <si>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</si>
  <si>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</si>
  <si>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</si>
  <si>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</si>
  <si>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</si>
  <si>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</si>
  <si>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</si>
  <si>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</si>
  <si>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</si>
  <si>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</si>
  <si>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</si>
  <si>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</si>
  <si>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</si>
  <si>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</si>
  <si>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</si>
  <si>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</si>
  <si>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</si>
  <si>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</si>
  <si>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</si>
  <si>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</si>
  <si>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</si>
  <si>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</si>
  <si>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</si>
  <si>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</si>
  <si>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</si>
  <si>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</si>
  <si>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</si>
  <si>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</si>
  <si>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</si>
  <si>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</si>
  <si>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</si>
  <si>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</si>
  <si>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</si>
  <si>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</si>
  <si>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</si>
  <si>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</si>
  <si>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</si>
  <si>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</si>
  <si>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</si>
  <si>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</si>
  <si>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</si>
  <si>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</si>
  <si>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</si>
  <si>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</si>
  <si>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</si>
  <si>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</si>
  <si>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</si>
  <si>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</si>
  <si>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</si>
  <si>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</si>
  <si>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</si>
  <si>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</si>
  <si>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</si>
  <si>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</si>
  <si>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</si>
  <si>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</si>
  <si>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</si>
  <si>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</si>
  <si>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</si>
  <si>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</si>
  <si>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</si>
  <si>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</si>
  <si>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</si>
  <si>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</si>
  <si>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</si>
  <si>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</si>
  <si>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</si>
  <si>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</si>
  <si>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</si>
  <si>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</si>
  <si>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</si>
  <si>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</si>
  <si>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</si>
  <si>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</si>
  <si>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</si>
  <si>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</si>
  <si>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</si>
  <si>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</si>
  <si>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</si>
  <si>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</si>
  <si>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</si>
  <si>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</si>
  <si>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</si>
  <si>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</si>
  <si>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</si>
  <si>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</si>
  <si>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</si>
  <si>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</si>
  <si>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</si>
  <si>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</si>
  <si>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</si>
  <si>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</si>
  <si>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</si>
  <si>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</si>
  <si>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</si>
  <si>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</si>
  <si>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</si>
  <si>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</si>
  <si>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</si>
  <si>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</si>
  <si>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</si>
  <si>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</si>
  <si>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</si>
  <si>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</si>
  <si>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</si>
  <si>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</si>
  <si>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</si>
  <si>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</si>
  <si>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</si>
  <si>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</si>
  <si>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</si>
  <si>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</si>
  <si>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</si>
  <si>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</si>
  <si>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</si>
  <si>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</si>
  <si>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</si>
  <si>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</si>
  <si>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</si>
  <si>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</si>
  <si>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</si>
  <si>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</si>
  <si>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</si>
  <si>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</si>
  <si>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</si>
  <si>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</si>
  <si>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</si>
  <si>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</si>
  <si>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</si>
  <si>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</si>
  <si>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</si>
  <si>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</si>
  <si>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</si>
  <si>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</si>
  <si>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</si>
  <si>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</si>
  <si>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</si>
  <si>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</si>
  <si>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</si>
  <si>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</si>
  <si>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</si>
  <si>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</si>
  <si>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</si>
  <si>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</si>
  <si>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</si>
  <si>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</si>
  <si>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</si>
  <si>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</si>
  <si>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</si>
  <si>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</si>
  <si>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</si>
  <si>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</si>
  <si>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</si>
  <si>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</si>
  <si>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</si>
  <si>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</si>
  <si>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</si>
  <si>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</si>
  <si>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</si>
  <si>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</si>
  <si>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</si>
  <si>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</si>
  <si>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</si>
  <si>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</si>
  <si>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</si>
  <si>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</si>
  <si>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</si>
  <si>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</si>
  <si>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</si>
  <si>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</si>
  <si>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</si>
  <si>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</si>
  <si>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</si>
  <si>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</si>
  <si>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</si>
  <si>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</si>
  <si>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</si>
  <si>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</si>
  <si>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</si>
  <si>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</si>
  <si>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</si>
  <si>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</si>
  <si>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</si>
  <si>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</si>
  <si>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</si>
  <si>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</si>
  <si>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</si>
  <si>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</si>
  <si>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</si>
  <si>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</si>
  <si>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</si>
  <si>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</si>
  <si>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</si>
  <si>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</si>
  <si>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</si>
  <si>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</si>
  <si>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</si>
  <si>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</si>
  <si>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</si>
  <si>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</si>
  <si>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</si>
  <si>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</si>
  <si>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</si>
  <si>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</si>
  <si>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</si>
  <si>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</si>
  <si>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</si>
  <si>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</si>
  <si>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</si>
  <si>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</si>
  <si>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</si>
  <si>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</si>
  <si>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</si>
  <si>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</si>
  <si>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</si>
  <si>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</si>
  <si>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</si>
  <si>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</si>
  <si>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</si>
  <si>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</si>
  <si>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</si>
  <si>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</si>
  <si>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</si>
  <si>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</si>
  <si>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</si>
  <si>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</si>
  <si>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</si>
  <si>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</si>
  <si>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</si>
  <si>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</si>
  <si>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</si>
  <si>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</si>
  <si>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</si>
  <si>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</si>
  <si>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</si>
  <si>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</si>
  <si>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</si>
  <si>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</si>
  <si>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</si>
  <si>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</si>
  <si>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</si>
  <si>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</si>
  <si>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</si>
  <si>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</si>
  <si>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</si>
  <si>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</si>
  <si>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</si>
  <si>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</si>
  <si>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</si>
  <si>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</si>
  <si>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</si>
  <si>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</si>
  <si>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</si>
  <si>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</si>
  <si>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</si>
  <si>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</si>
  <si>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</si>
  <si>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</si>
  <si>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</si>
  <si>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</si>
  <si>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</si>
  <si>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</si>
  <si>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</si>
  <si>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</si>
  <si>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</si>
  <si>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</si>
  <si>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</si>
  <si>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</si>
  <si>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</si>
  <si>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</si>
  <si>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</si>
  <si>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</si>
  <si>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</si>
  <si>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</si>
  <si>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</si>
  <si>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</si>
  <si>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</si>
  <si>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</si>
  <si>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</si>
  <si>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</si>
  <si>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</si>
  <si>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</si>
  <si>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</si>
  <si>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</si>
  <si>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</si>
  <si>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</si>
  <si>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</si>
  <si>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</si>
  <si>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</si>
  <si>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</si>
  <si>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</si>
  <si>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</si>
  <si>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</si>
  <si>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</si>
  <si>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</si>
  <si>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</si>
  <si>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</si>
  <si>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</si>
  <si>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</si>
  <si>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</si>
  <si>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</si>
  <si>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</si>
  <si>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</si>
  <si>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</si>
  <si>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</si>
  <si>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</si>
  <si>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</si>
  <si>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</si>
  <si>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</si>
  <si>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</si>
  <si>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附表1-4</t>
  </si>
  <si>
    <t>2018年度一般公共预算本级支出经济分类情况表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</si>
  <si>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</si>
  <si>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</si>
  <si>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</si>
  <si>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</si>
  <si>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</si>
  <si>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</si>
  <si>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</si>
  <si>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</si>
  <si>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</si>
  <si>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</si>
  <si>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</si>
  <si>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</si>
  <si>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</si>
  <si>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</si>
  <si>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</si>
  <si>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</si>
  <si>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</si>
  <si>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附表1-5</t>
  </si>
  <si>
    <t>2018年度一般公共预算本级基本支出经济分类情况表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</si>
  <si>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</si>
  <si>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</si>
  <si>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</si>
  <si>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</si>
  <si>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</si>
  <si>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</si>
  <si>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公务用车运行维护费</t>
  </si>
  <si>
    <t>其他商品和服务支出</t>
  </si>
  <si>
    <t>工资福利支出</t>
  </si>
  <si>
    <t>商品和服务支出</t>
  </si>
  <si>
    <t>社会福利和救助</t>
  </si>
  <si>
    <t>离退休费</t>
  </si>
  <si>
    <t>其他对个人和家庭补助</t>
  </si>
  <si>
    <t>备注：此外，市本级还预留市直单位调资和增人增资以及年终绩效等支出6.32亿元。</t>
  </si>
  <si>
    <t>附表1-6</t>
  </si>
  <si>
    <t>2018年度对下税收返还和转移支付预算表</t>
  </si>
  <si>
    <t> 单位：万元</t>
  </si>
  <si>
    <t>小计</t>
  </si>
  <si>
    <t>玉屏</t>
  </si>
  <si>
    <t>龙山</t>
  </si>
  <si>
    <t>龙江</t>
  </si>
  <si>
    <t>音西</t>
  </si>
  <si>
    <t>宏路</t>
  </si>
  <si>
    <t>石竹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</si>
  <si>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</si>
  <si>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</si>
  <si>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</si>
  <si>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</si>
  <si>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</si>
  <si>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</si>
  <si>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</si>
  <si>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</si>
  <si>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</si>
  <si>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</si>
  <si>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</si>
  <si>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</si>
  <si>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</si>
  <si>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</si>
  <si>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</si>
  <si>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</si>
  <si>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</si>
  <si>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</si>
  <si>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一、一般性转移支付</t>
  </si>
  <si>
    <t>农村综合改革等转移支付收入</t>
  </si>
  <si>
    <t>附表1-7</t>
  </si>
  <si>
    <t>2018年度本级一般公共预算“三公”经费支出预算表</t>
  </si>
  <si>
    <t>上年预算数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</si>
  <si>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</si>
  <si>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</si>
  <si>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</si>
  <si>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</si>
  <si>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</si>
  <si>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</si>
  <si>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</si>
  <si>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</si>
  <si>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2018年使用一般公共预算拨款安排的“三公”经费预算数为2646万元，比上年预算数增加343万元。其中，因公出国（境）经费191万元，与上年预算数相比增长23.2%；公务接待费373万元，与上年预算数相比下降（增长）7.2%；公务用车购置经费300万元，与上年预算数相比增长300万元；公务用车运行经费1782万元，与上年预算数相比下降1%。“三公”经费预算增长的主要原因是公安部门抓捕“红通人员”以及我市涉外案件增加，导致因公出国（境）经费增加；开展招商引资工作，导致公务接待费增加；公安部门执法车辆更新，导致公务用车购置费增加。</t>
  </si>
  <si>
    <t>附表1-8</t>
  </si>
  <si>
    <t>2018年度政府性基金本级收入预算表</t>
  </si>
  <si>
    <t>项      目</t>
  </si>
  <si>
    <t>一、新型墙体材料专项基金收入</t>
  </si>
  <si>
    <t>二、城镇公用事业附加收入</t>
  </si>
  <si>
    <t>三、国有土地使用权出让收入</t>
  </si>
  <si>
    <t>四、城市基础设施配套费收入</t>
  </si>
  <si>
    <t>五、彩票公益金收入</t>
  </si>
  <si>
    <t>六、污水处理费收入</t>
  </si>
  <si>
    <t>本年收入小计</t>
  </si>
  <si>
    <t>转移性收入</t>
  </si>
  <si>
    <t xml:space="preserve">           上级补助收入</t>
  </si>
  <si>
    <t>附表1-9</t>
  </si>
  <si>
    <t>2018年度政府性基金本级支出预算表</t>
  </si>
  <si>
    <t>一、社会保障和就业支出</t>
  </si>
  <si>
    <t xml:space="preserve">   大中型水库移民后期扶持基金支出</t>
  </si>
  <si>
    <t>二、城乡社区支出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</si>
  <si>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</si>
  <si>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</si>
  <si>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</si>
  <si>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</si>
  <si>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</si>
  <si>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污水处理费安排的支出</t>
  </si>
  <si>
    <t>二、资源勘探电力信息等事务支出</t>
  </si>
  <si>
    <t xml:space="preserve">     新型墙体材料专项基金支出</t>
  </si>
  <si>
    <t>三、其他政府性基金支出</t>
  </si>
  <si>
    <t xml:space="preserve">     彩票公益金安排的支出</t>
  </si>
  <si>
    <t>四、债务付息支出</t>
  </si>
  <si>
    <t xml:space="preserve">     地方政府专项债务付息支出   </t>
  </si>
  <si>
    <t>本年支出小计</t>
  </si>
  <si>
    <t>附表1-10</t>
  </si>
  <si>
    <t>2018年度政府性基金转移支付预算表</t>
  </si>
  <si>
    <t>××地区</t>
  </si>
  <si>
    <t>……</t>
  </si>
  <si>
    <t>未落实到地区数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</si>
  <si>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</si>
  <si>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</si>
  <si>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</si>
  <si>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</si>
  <si>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</si>
  <si>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</si>
  <si>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</si>
  <si>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</si>
  <si>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</si>
  <si>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</si>
  <si>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</si>
  <si>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备注：福清市政府性基金支出均在本级，故本表为空。</t>
  </si>
  <si>
    <t>附表1-11</t>
  </si>
  <si>
    <t>2018年度福清市本级国有资本经营收入预算表</t>
  </si>
  <si>
    <t>一、利润收入</t>
  </si>
  <si>
    <t xml:space="preserve">  其中：福清市国有资本营运投资有限公司利润收入</t>
  </si>
  <si>
    <t>福清市融城经济开发公司利润收入</t>
  </si>
  <si>
    <t xml:space="preserve">    福清市粮食购销有限公司利润收入</t>
  </si>
  <si>
    <t xml:space="preserve">    福清市军粮供应站利润收入</t>
  </si>
  <si>
    <t xml:space="preserve">    福清国家粮食储备库利润收入</t>
  </si>
  <si>
    <t xml:space="preserve">    福清市交通建设投资有限公司利润收入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</si>
  <si>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</si>
  <si>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</si>
  <si>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</si>
  <si>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</si>
  <si>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</si>
  <si>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</si>
  <si>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</si>
  <si>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</si>
  <si>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</si>
  <si>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t>附表1-12</t>
  </si>
  <si>
    <t>2018年度福清市本级国有资本经营支出预算表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</si>
  <si>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</si>
  <si>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</si>
  <si>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</si>
  <si>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</si>
  <si>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</si>
  <si>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</si>
  <si>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</si>
  <si>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</si>
  <si>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</si>
  <si>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</si>
  <si>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</si>
  <si>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</si>
  <si>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</si>
  <si>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</si>
  <si>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</si>
  <si>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</si>
  <si>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</si>
  <si>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</si>
  <si>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</si>
  <si>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</si>
  <si>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</si>
  <si>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</si>
  <si>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</si>
  <si>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</si>
  <si>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</si>
  <si>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</si>
  <si>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</si>
  <si>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</si>
  <si>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</si>
  <si>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</si>
  <si>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附表1-13</t>
  </si>
  <si>
    <t>2018年度本级社会保险基金预算收入表</t>
  </si>
  <si>
    <t>项　目</t>
  </si>
  <si>
    <t>一、城乡居民基本养老保险基金收入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</si>
  <si>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</si>
  <si>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</si>
  <si>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</si>
  <si>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</si>
  <si>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</si>
  <si>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二、机关事业单位基本养老保险基金收入</t>
  </si>
  <si>
    <t>三、城乡居民基本医疗保险基金收入</t>
  </si>
  <si>
    <t>附表1-14</t>
  </si>
  <si>
    <t>2018年度本级社会保险基金预算支出表</t>
  </si>
  <si>
    <t>一、城乡居民基本养老保险基金支出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</si>
  <si>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</si>
  <si>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</si>
  <si>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</si>
  <si>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</si>
  <si>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二、机关事业单位基本养老保险基金支出</t>
  </si>
  <si>
    <t xml:space="preserve">    其中：基本养老金支出</t>
  </si>
  <si>
    <t xml:space="preserve">          其他机关事业单位基本养老保险基金支出</t>
  </si>
  <si>
    <t>三、城乡居民基本医疗保险基金支出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</si>
  <si>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</si>
  <si>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</si>
  <si>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</si>
  <si>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>附表5-1</t>
  </si>
  <si>
    <t>2018年度政府一般债务余额和限额情况表</t>
  </si>
  <si>
    <t>一、政府债务余额情况</t>
  </si>
  <si>
    <t>1、2017年末一般债务余额</t>
  </si>
  <si>
    <t>2、2018年新增一般债务额</t>
  </si>
  <si>
    <t>3、2018年偿还一般债务本金</t>
  </si>
  <si>
    <t>4、2018年末一般债务余额</t>
  </si>
  <si>
    <t>二、政府债务限额情况</t>
  </si>
  <si>
    <t>1．2017年一般债务限额</t>
  </si>
  <si>
    <t>2．2018年新增一般债务限额</t>
  </si>
  <si>
    <t>3．2018年一般债务限额</t>
  </si>
  <si>
    <t>附表5-2</t>
  </si>
  <si>
    <t>2018年度政府专项债务余额和限额情况表</t>
  </si>
  <si>
    <t>1、2017年末专项债务余额</t>
  </si>
  <si>
    <t>2、2018年新增专项债务额</t>
  </si>
  <si>
    <t>3、2018年偿还专项债务本金</t>
  </si>
  <si>
    <t>4、2018年末专项债务余额</t>
  </si>
  <si>
    <t>1．2017年专项债务限额</t>
  </si>
  <si>
    <t>2．2018年新增专项债务限额</t>
  </si>
  <si>
    <t>3．2018年专项债务限额</t>
  </si>
</sst>
</file>

<file path=xl/styles.xml><?xml version="1.0" encoding="utf-8"?>
<styleSheet xmlns="http://schemas.openxmlformats.org/spreadsheetml/2006/main">
  <numFmts count="23">
    <numFmt numFmtId="176" formatCode="_-* #,##0.00_-;\-* #,##0.00_-;_-* &quot;-&quot;??_-;_-@_-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178" formatCode="_(&quot;$&quot;* #,##0.00_);_(&quot;$&quot;* \(#,##0.00\);_(&quot;$&quot;* &quot;-&quot;??_);_(@_)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"/>
    <numFmt numFmtId="41" formatCode="_ * #,##0_ ;_ * \-#,##0_ ;_ * &quot;-&quot;_ ;_ @_ "/>
    <numFmt numFmtId="180" formatCode="_-\¥* #,##0_-;\-\¥* #,##0_-;_-\¥* &quot;-&quot;_-;_-@_-"/>
    <numFmt numFmtId="181" formatCode="\$#,##0.00;\(\$#,##0.00\)"/>
    <numFmt numFmtId="182" formatCode="_(* #,##0.00_);_(* \(#,##0.00\);_(* &quot;-&quot;??_);_(@_)"/>
    <numFmt numFmtId="183" formatCode="_-* #,##0.0000_-;\-* #,##0.0000_-;_-* &quot;-&quot;??_-;_-@_-"/>
    <numFmt numFmtId="184" formatCode="_-* #,##0_-;\-* #,##0_-;_-* &quot;-&quot;_-;_-@_-"/>
    <numFmt numFmtId="185" formatCode="\$#,##0;\(\$#,##0\)"/>
    <numFmt numFmtId="186" formatCode="#,##0;\-#,##0;&quot;-&quot;"/>
    <numFmt numFmtId="187" formatCode="_-&quot;$&quot;* #,##0_-;\-&quot;$&quot;* #,##0_-;_-&quot;$&quot;* &quot;-&quot;_-;_-@_-"/>
    <numFmt numFmtId="188" formatCode="#,##0;\(#,##0\)"/>
    <numFmt numFmtId="189" formatCode="#,##0.000_ "/>
    <numFmt numFmtId="190" formatCode="#,##0_ ;[Red]\-#,##0\ "/>
    <numFmt numFmtId="191" formatCode="0_ "/>
    <numFmt numFmtId="192" formatCode="0.0%"/>
    <numFmt numFmtId="193" formatCode="0.00_ "/>
    <numFmt numFmtId="194" formatCode="0.0_ "/>
  </numFmts>
  <fonts count="81">
    <font>
      <sz val="12"/>
      <name val="宋体"/>
      <charset val="134"/>
    </font>
    <font>
      <sz val="16"/>
      <color theme="1"/>
      <name val="方正小标宋_GBK"/>
      <charset val="134"/>
    </font>
    <font>
      <sz val="9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楷体"/>
      <charset val="134"/>
    </font>
    <font>
      <sz val="16"/>
      <name val="方正小标宋_GBK"/>
      <charset val="134"/>
    </font>
    <font>
      <sz val="12"/>
      <name val="华文楷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indexed="56"/>
      <name val="宋体"/>
      <charset val="134"/>
    </font>
    <font>
      <b/>
      <sz val="11"/>
      <color indexed="4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8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62"/>
      <name val="宋体"/>
      <charset val="134"/>
    </font>
    <font>
      <sz val="10"/>
      <name val="Times New Roman"/>
      <charset val="134"/>
    </font>
    <font>
      <b/>
      <sz val="11"/>
      <color indexed="54"/>
      <name val="宋体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sz val="10"/>
      <name val="MS Sans Serif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2"/>
      <name val="奔覆眉"/>
      <charset val="134"/>
    </font>
    <font>
      <sz val="12"/>
      <name val="Courier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012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7" fillId="0" borderId="0" applyFont="0" applyFill="0" applyBorder="0" applyAlignment="0" applyProtection="0">
      <alignment vertical="center"/>
    </xf>
    <xf numFmtId="0" fontId="0" fillId="0" borderId="0"/>
    <xf numFmtId="0" fontId="39" fillId="8" borderId="6" applyNumberFormat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41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11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>
      <alignment horizontal="centerContinuous"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8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45" fillId="0" borderId="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35" fillId="19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0" fillId="0" borderId="0"/>
    <xf numFmtId="0" fontId="57" fillId="20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>
      <alignment vertical="center"/>
    </xf>
    <xf numFmtId="0" fontId="39" fillId="8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8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20" borderId="9" applyNumberFormat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20" borderId="9" applyNumberFormat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35" fillId="2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2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20" borderId="9" applyNumberFormat="0" applyAlignment="0" applyProtection="0">
      <alignment vertical="center"/>
    </xf>
    <xf numFmtId="0" fontId="0" fillId="0" borderId="0"/>
    <xf numFmtId="0" fontId="41" fillId="26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15" fillId="0" borderId="0"/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49" fillId="0" borderId="0"/>
    <xf numFmtId="0" fontId="49" fillId="0" borderId="0"/>
    <xf numFmtId="0" fontId="57" fillId="20" borderId="9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4">
      <alignment horizontal="distributed" vertical="center" wrapText="1"/>
    </xf>
    <xf numFmtId="0" fontId="33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0" fontId="54" fillId="0" borderId="0">
      <alignment horizontal="centerContinuous"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0" fillId="21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0" fontId="15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15" fillId="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0" fillId="0" borderId="0"/>
    <xf numFmtId="0" fontId="12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14" applyNumberFormat="0" applyFill="0" applyAlignment="0" applyProtection="0">
      <alignment vertical="center"/>
    </xf>
    <xf numFmtId="179" fontId="13" fillId="0" borderId="4">
      <alignment vertical="center"/>
      <protection locked="0"/>
    </xf>
    <xf numFmtId="0" fontId="0" fillId="0" borderId="0">
      <alignment vertical="center"/>
    </xf>
    <xf numFmtId="0" fontId="0" fillId="0" borderId="0"/>
    <xf numFmtId="0" fontId="48" fillId="20" borderId="9" applyNumberFormat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/>
    <xf numFmtId="0" fontId="56" fillId="0" borderId="14" applyNumberFormat="0" applyFill="0" applyAlignment="0" applyProtection="0">
      <alignment vertical="center"/>
    </xf>
    <xf numFmtId="0" fontId="0" fillId="0" borderId="0"/>
    <xf numFmtId="9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35" fillId="1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8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7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2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0" fillId="0" borderId="0">
      <alignment vertical="center"/>
    </xf>
    <xf numFmtId="0" fontId="0" fillId="0" borderId="0"/>
    <xf numFmtId="0" fontId="4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5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8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14" applyNumberFormat="0" applyFill="0" applyAlignment="0" applyProtection="0">
      <alignment vertical="center"/>
    </xf>
    <xf numFmtId="0" fontId="0" fillId="0" borderId="0"/>
    <xf numFmtId="0" fontId="7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14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0" fillId="0" borderId="0"/>
    <xf numFmtId="0" fontId="35" fillId="2" borderId="6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179" fontId="13" fillId="0" borderId="4">
      <alignment vertical="center"/>
      <protection locked="0"/>
    </xf>
    <xf numFmtId="0" fontId="15" fillId="5" borderId="0" applyNumberFormat="0" applyBorder="0" applyAlignment="0" applyProtection="0">
      <alignment vertical="center"/>
    </xf>
    <xf numFmtId="0" fontId="37" fillId="0" borderId="0"/>
    <xf numFmtId="0" fontId="48" fillId="20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2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7" fillId="0" borderId="0"/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43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7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7" fillId="0" borderId="0"/>
    <xf numFmtId="0" fontId="15" fillId="15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" fontId="49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37" fontId="74" fillId="0" borderId="0">
      <alignment vertical="center"/>
    </xf>
    <xf numFmtId="0" fontId="15" fillId="8" borderId="0" applyNumberFormat="0" applyBorder="0" applyAlignment="0" applyProtection="0">
      <alignment vertical="center"/>
    </xf>
    <xf numFmtId="37" fontId="74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5" fillId="19" borderId="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81" fontId="64" fillId="0" borderId="0">
      <alignment vertical="center"/>
    </xf>
    <xf numFmtId="0" fontId="35" fillId="2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/>
    <xf numFmtId="0" fontId="15" fillId="7" borderId="0" applyNumberFormat="0" applyBorder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/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/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9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9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0" fontId="37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9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9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/>
    <xf numFmtId="0" fontId="1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5" fillId="15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76" fillId="0" borderId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7" fillId="0" borderId="0">
      <alignment vertical="center"/>
    </xf>
    <xf numFmtId="177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35" fillId="19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0" borderId="0"/>
    <xf numFmtId="0" fontId="15" fillId="8" borderId="0" applyNumberFormat="0" applyBorder="0" applyAlignment="0" applyProtection="0">
      <alignment vertical="center"/>
    </xf>
    <xf numFmtId="0" fontId="29" fillId="0" borderId="0"/>
    <xf numFmtId="0" fontId="15" fillId="8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37" fillId="0" borderId="0"/>
    <xf numFmtId="177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0" borderId="0"/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14" borderId="0" applyNumberFormat="0" applyBorder="0" applyAlignment="0" applyProtection="0">
      <alignment vertical="center"/>
    </xf>
    <xf numFmtId="186" fontId="69" fillId="0" borderId="0" applyFill="0" applyBorder="0" applyAlignment="0"/>
    <xf numFmtId="0" fontId="42" fillId="1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0" borderId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/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0" fillId="0" borderId="0"/>
    <xf numFmtId="0" fontId="42" fillId="14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88" fontId="64" fillId="0" borderId="0"/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1" fillId="16" borderId="0" applyNumberFormat="0" applyBorder="0" applyAlignment="0" applyProtection="0">
      <alignment vertical="center"/>
    </xf>
    <xf numFmtId="0" fontId="37" fillId="0" borderId="0"/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7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1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8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48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2" fontId="66" fillId="0" borderId="0" applyProtection="0"/>
    <xf numFmtId="0" fontId="0" fillId="0" borderId="0"/>
    <xf numFmtId="177" fontId="0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/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75" fillId="0" borderId="21" applyNumberFormat="0" applyAlignment="0" applyProtection="0">
      <alignment horizontal="left"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186" fontId="69" fillId="0" borderId="0" applyFill="0" applyBorder="0" applyAlignment="0">
      <alignment vertical="center"/>
    </xf>
    <xf numFmtId="41" fontId="49" fillId="0" borderId="0" applyFont="0" applyFill="0" applyBorder="0" applyAlignment="0" applyProtection="0"/>
    <xf numFmtId="0" fontId="15" fillId="0" borderId="0">
      <alignment vertical="center"/>
    </xf>
    <xf numFmtId="188" fontId="64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187" fontId="49" fillId="0" borderId="0" applyFont="0" applyFill="0" applyBorder="0" applyAlignment="0" applyProtection="0"/>
    <xf numFmtId="181" fontId="64" fillId="0" borderId="0"/>
    <xf numFmtId="0" fontId="35" fillId="2" borderId="6" applyNumberFormat="0" applyAlignment="0" applyProtection="0">
      <alignment vertical="center"/>
    </xf>
    <xf numFmtId="0" fontId="66" fillId="0" borderId="0" applyProtection="0">
      <alignment vertical="center"/>
    </xf>
    <xf numFmtId="0" fontId="35" fillId="19" borderId="6" applyNumberFormat="0" applyAlignment="0" applyProtection="0">
      <alignment vertical="center"/>
    </xf>
    <xf numFmtId="0" fontId="66" fillId="0" borderId="0" applyProtection="0"/>
    <xf numFmtId="185" fontId="64" fillId="0" borderId="0">
      <alignment vertical="center"/>
    </xf>
    <xf numFmtId="177" fontId="0" fillId="0" borderId="0" applyFont="0" applyFill="0" applyBorder="0" applyAlignment="0" applyProtection="0"/>
    <xf numFmtId="185" fontId="64" fillId="0" borderId="0"/>
    <xf numFmtId="2" fontId="66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75" fillId="0" borderId="21" applyNumberFormat="0" applyAlignment="0" applyProtection="0">
      <alignment horizontal="left" vertical="center"/>
    </xf>
    <xf numFmtId="0" fontId="75" fillId="0" borderId="2">
      <alignment horizontal="left" vertical="center"/>
    </xf>
    <xf numFmtId="0" fontId="42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5" fillId="0" borderId="2">
      <alignment horizontal="left" vertical="center"/>
    </xf>
    <xf numFmtId="0" fontId="76" fillId="0" borderId="0" applyProtection="0"/>
    <xf numFmtId="0" fontId="75" fillId="0" borderId="0" applyProtection="0">
      <alignment vertical="center"/>
    </xf>
    <xf numFmtId="0" fontId="75" fillId="0" borderId="0" applyProtection="0"/>
    <xf numFmtId="0" fontId="77" fillId="0" borderId="0">
      <alignment vertical="center"/>
    </xf>
    <xf numFmtId="0" fontId="0" fillId="0" borderId="0"/>
    <xf numFmtId="0" fontId="66" fillId="0" borderId="19" applyProtection="0">
      <alignment vertical="center"/>
    </xf>
    <xf numFmtId="0" fontId="66" fillId="0" borderId="19" applyProtection="0"/>
    <xf numFmtId="0" fontId="63" fillId="0" borderId="20" applyNumberFormat="0" applyFill="0" applyAlignment="0" applyProtection="0">
      <alignment vertical="center"/>
    </xf>
    <xf numFmtId="0" fontId="13" fillId="0" borderId="4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0" fillId="0" borderId="0"/>
    <xf numFmtId="0" fontId="48" fillId="20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9" fontId="13" fillId="0" borderId="4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7" fillId="0" borderId="0"/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35" fillId="2" borderId="6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55" fillId="0" borderId="13" applyNumberFormat="0" applyFill="0" applyAlignment="0" applyProtection="0">
      <alignment vertical="center"/>
    </xf>
    <xf numFmtId="0" fontId="0" fillId="0" borderId="0"/>
    <xf numFmtId="0" fontId="55" fillId="0" borderId="1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0" fillId="0" borderId="0"/>
    <xf numFmtId="0" fontId="56" fillId="0" borderId="14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0" fillId="0" borderId="0"/>
    <xf numFmtId="0" fontId="71" fillId="0" borderId="14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9" fillId="0" borderId="0"/>
    <xf numFmtId="0" fontId="49" fillId="0" borderId="0"/>
    <xf numFmtId="0" fontId="43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5" fillId="0" borderId="7" applyNumberFormat="0" applyFill="0" applyAlignment="0" applyProtection="0">
      <alignment vertical="center"/>
    </xf>
    <xf numFmtId="0" fontId="49" fillId="0" borderId="0"/>
    <xf numFmtId="0" fontId="49" fillId="0" borderId="0"/>
    <xf numFmtId="0" fontId="43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4">
      <alignment horizontal="distributed" vertical="center" wrapText="1"/>
    </xf>
    <xf numFmtId="0" fontId="0" fillId="0" borderId="0"/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/>
    <xf numFmtId="0" fontId="15" fillId="0" borderId="0"/>
    <xf numFmtId="0" fontId="37" fillId="0" borderId="0"/>
    <xf numFmtId="0" fontId="41" fillId="1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15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/>
    <xf numFmtId="177" fontId="0" fillId="0" borderId="0" applyFont="0" applyFill="0" applyBorder="0" applyAlignment="0" applyProtection="0"/>
    <xf numFmtId="0" fontId="69" fillId="0" borderId="0"/>
    <xf numFmtId="0" fontId="12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/>
    <xf numFmtId="177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/>
    <xf numFmtId="0" fontId="0" fillId="0" borderId="0"/>
    <xf numFmtId="0" fontId="33" fillId="0" borderId="0">
      <alignment vertical="center"/>
    </xf>
    <xf numFmtId="0" fontId="33" fillId="0" borderId="0"/>
    <xf numFmtId="0" fontId="33" fillId="0" borderId="0"/>
    <xf numFmtId="177" fontId="0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/>
    <xf numFmtId="0" fontId="49" fillId="0" borderId="0"/>
    <xf numFmtId="0" fontId="48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0" fontId="15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37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19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50" fillId="19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0" fillId="2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9" borderId="10" applyNumberFormat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13" fillId="0" borderId="4">
      <alignment vertical="center"/>
      <protection locked="0"/>
    </xf>
    <xf numFmtId="0" fontId="15" fillId="0" borderId="0"/>
    <xf numFmtId="0" fontId="48" fillId="20" borderId="9" applyNumberFormat="0" applyAlignment="0" applyProtection="0">
      <alignment vertical="center"/>
    </xf>
    <xf numFmtId="0" fontId="0" fillId="0" borderId="0"/>
    <xf numFmtId="0" fontId="48" fillId="20" borderId="9" applyNumberFormat="0" applyAlignment="0" applyProtection="0">
      <alignment vertical="center"/>
    </xf>
    <xf numFmtId="0" fontId="37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9" fillId="8" borderId="6" applyNumberFormat="0" applyAlignment="0" applyProtection="0">
      <alignment vertical="center"/>
    </xf>
    <xf numFmtId="0" fontId="0" fillId="0" borderId="0">
      <alignment vertical="center"/>
    </xf>
    <xf numFmtId="0" fontId="39" fillId="8" borderId="6" applyNumberFormat="0" applyAlignment="0" applyProtection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12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77" fontId="0" fillId="0" borderId="0" applyFont="0" applyFill="0" applyBorder="0" applyAlignment="0" applyProtection="0"/>
    <xf numFmtId="0" fontId="15" fillId="0" borderId="0"/>
    <xf numFmtId="0" fontId="4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7" fillId="0" borderId="0"/>
    <xf numFmtId="177" fontId="0" fillId="0" borderId="0" applyFont="0" applyFill="0" applyBorder="0" applyAlignment="0" applyProtection="0"/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7" fontId="0" fillId="0" borderId="0" applyFont="0" applyFill="0" applyBorder="0" applyAlignment="0" applyProtection="0"/>
    <xf numFmtId="0" fontId="15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15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20" borderId="9" applyNumberFormat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0" borderId="0">
      <alignment vertical="center"/>
    </xf>
    <xf numFmtId="0" fontId="0" fillId="0" borderId="0"/>
    <xf numFmtId="0" fontId="49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49" fillId="0" borderId="0"/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15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35" fillId="1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5" fillId="2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57" fillId="20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8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9" fillId="8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5" fillId="2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2" borderId="6" applyNumberFormat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57" fillId="20" borderId="9" applyNumberFormat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8" fillId="20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7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9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0" fillId="2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1" borderId="11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2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9" fillId="8" borderId="6" applyNumberFormat="0" applyAlignment="0" applyProtection="0">
      <alignment vertical="center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0" fontId="80" fillId="0" borderId="0">
      <alignment vertical="center"/>
    </xf>
    <xf numFmtId="0" fontId="80" fillId="0" borderId="0"/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179" fontId="13" fillId="0" borderId="4">
      <alignment vertical="center"/>
      <protection locked="0"/>
    </xf>
    <xf numFmtId="0" fontId="49" fillId="0" borderId="0"/>
    <xf numFmtId="0" fontId="4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86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>
      <alignment horizontal="left" vertical="center"/>
    </xf>
    <xf numFmtId="0" fontId="3" fillId="0" borderId="0" xfId="566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/>
    <xf numFmtId="0" fontId="0" fillId="0" borderId="0" xfId="566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7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8" fillId="0" borderId="0" xfId="3893" applyFont="1">
      <alignment vertical="center"/>
    </xf>
    <xf numFmtId="0" fontId="0" fillId="0" borderId="0" xfId="3893">
      <alignment vertical="center"/>
    </xf>
    <xf numFmtId="190" fontId="0" fillId="0" borderId="0" xfId="3893" applyNumberFormat="1" applyAlignment="1">
      <alignment horizontal="right" vertical="center"/>
    </xf>
    <xf numFmtId="0" fontId="9" fillId="0" borderId="4" xfId="3464" applyNumberFormat="1" applyFont="1" applyFill="1" applyBorder="1" applyAlignment="1" applyProtection="1">
      <alignment horizontal="center" vertical="center" wrapText="1"/>
    </xf>
    <xf numFmtId="190" fontId="10" fillId="0" borderId="4" xfId="3893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3464" applyNumberFormat="1" applyFont="1" applyFill="1" applyBorder="1" applyAlignment="1" applyProtection="1">
      <alignment horizontal="left" vertical="center" wrapText="1"/>
    </xf>
    <xf numFmtId="191" fontId="13" fillId="0" borderId="4" xfId="3464" applyNumberFormat="1" applyFont="1" applyFill="1" applyBorder="1" applyAlignment="1"/>
    <xf numFmtId="192" fontId="14" fillId="0" borderId="4" xfId="2267" applyNumberFormat="1" applyFont="1" applyBorder="1">
      <alignment vertical="center"/>
    </xf>
    <xf numFmtId="49" fontId="13" fillId="0" borderId="4" xfId="2862" applyNumberFormat="1" applyFont="1" applyBorder="1"/>
    <xf numFmtId="0" fontId="13" fillId="0" borderId="4" xfId="3464" applyFont="1" applyFill="1" applyBorder="1" applyAlignment="1"/>
    <xf numFmtId="49" fontId="13" fillId="0" borderId="4" xfId="2866" applyNumberFormat="1" applyFont="1" applyBorder="1"/>
    <xf numFmtId="0" fontId="13" fillId="0" borderId="4" xfId="3464" applyFont="1" applyBorder="1" applyAlignment="1"/>
    <xf numFmtId="49" fontId="13" fillId="0" borderId="4" xfId="2870" applyNumberFormat="1" applyFont="1" applyBorder="1"/>
    <xf numFmtId="0" fontId="0" fillId="0" borderId="0" xfId="3464" applyFill="1" applyAlignment="1">
      <alignment horizontal="center"/>
    </xf>
    <xf numFmtId="0" fontId="0" fillId="0" borderId="0" xfId="3464" applyAlignment="1">
      <alignment horizontal="center"/>
    </xf>
    <xf numFmtId="0" fontId="8" fillId="0" borderId="0" xfId="3893" applyFont="1" applyAlignment="1">
      <alignment horizontal="center" vertical="center"/>
    </xf>
    <xf numFmtId="0" fontId="0" fillId="0" borderId="0" xfId="3893" applyAlignment="1">
      <alignment horizontal="center" vertical="center"/>
    </xf>
    <xf numFmtId="0" fontId="13" fillId="0" borderId="4" xfId="3464" applyFont="1" applyFill="1" applyBorder="1" applyAlignment="1">
      <alignment horizontal="center"/>
    </xf>
    <xf numFmtId="49" fontId="13" fillId="0" borderId="4" xfId="3859" applyNumberFormat="1" applyFont="1" applyBorder="1"/>
    <xf numFmtId="0" fontId="15" fillId="0" borderId="4" xfId="3464" applyNumberFormat="1" applyFont="1" applyFill="1" applyBorder="1" applyAlignment="1" applyProtection="1">
      <alignment horizontal="left" vertical="center" wrapText="1"/>
    </xf>
    <xf numFmtId="0" fontId="13" fillId="0" borderId="4" xfId="3464" applyFont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2267" applyFont="1" applyAlignment="1">
      <alignment horizontal="center" vertical="center"/>
    </xf>
    <xf numFmtId="0" fontId="15" fillId="0" borderId="0" xfId="2267" applyBorder="1">
      <alignment vertical="center"/>
    </xf>
    <xf numFmtId="0" fontId="16" fillId="0" borderId="0" xfId="2267" applyFont="1" applyBorder="1" applyAlignment="1">
      <alignment vertical="center"/>
    </xf>
    <xf numFmtId="0" fontId="16" fillId="0" borderId="0" xfId="2267" applyFont="1" applyBorder="1" applyAlignment="1">
      <alignment horizontal="right" vertical="center"/>
    </xf>
    <xf numFmtId="0" fontId="17" fillId="0" borderId="4" xfId="2267" applyFont="1" applyBorder="1" applyAlignment="1">
      <alignment horizontal="center" vertical="center" wrapText="1"/>
    </xf>
    <xf numFmtId="49" fontId="18" fillId="0" borderId="4" xfId="2867" applyNumberFormat="1" applyFont="1" applyBorder="1"/>
    <xf numFmtId="0" fontId="17" fillId="0" borderId="4" xfId="2267" applyFont="1" applyBorder="1">
      <alignment vertical="center"/>
    </xf>
    <xf numFmtId="0" fontId="14" fillId="0" borderId="4" xfId="2267" applyFont="1" applyBorder="1">
      <alignment vertical="center"/>
    </xf>
    <xf numFmtId="49" fontId="18" fillId="0" borderId="4" xfId="2867" applyNumberFormat="1" applyFont="1" applyBorder="1" applyAlignment="1">
      <alignment horizontal="left" indent="2"/>
    </xf>
    <xf numFmtId="0" fontId="19" fillId="0" borderId="4" xfId="0" applyFont="1" applyBorder="1" applyAlignment="1">
      <alignment vertical="center"/>
    </xf>
    <xf numFmtId="49" fontId="18" fillId="0" borderId="4" xfId="2867" applyNumberFormat="1" applyFont="1" applyBorder="1" applyAlignment="1"/>
    <xf numFmtId="0" fontId="18" fillId="0" borderId="4" xfId="0" applyFont="1" applyBorder="1" applyAlignment="1">
      <alignment vertical="center"/>
    </xf>
    <xf numFmtId="0" fontId="17" fillId="0" borderId="4" xfId="2267" applyFont="1" applyBorder="1" applyAlignment="1">
      <alignment horizontal="center" vertical="center"/>
    </xf>
    <xf numFmtId="0" fontId="14" fillId="0" borderId="4" xfId="2267" applyFont="1" applyBorder="1" applyAlignment="1">
      <alignment horizontal="left" vertical="center"/>
    </xf>
    <xf numFmtId="0" fontId="14" fillId="0" borderId="4" xfId="2267" applyFont="1" applyBorder="1" applyAlignment="1">
      <alignment vertical="center"/>
    </xf>
    <xf numFmtId="0" fontId="14" fillId="0" borderId="4" xfId="2267" applyFont="1" applyBorder="1" applyAlignment="1">
      <alignment horizontal="left" vertical="center" indent="2"/>
    </xf>
    <xf numFmtId="0" fontId="0" fillId="0" borderId="4" xfId="5009" applyBorder="1">
      <alignment vertical="center"/>
    </xf>
    <xf numFmtId="0" fontId="13" fillId="0" borderId="4" xfId="5008" applyFont="1" applyBorder="1"/>
    <xf numFmtId="0" fontId="20" fillId="0" borderId="0" xfId="0" applyFont="1" applyAlignment="1">
      <alignment vertical="center"/>
    </xf>
    <xf numFmtId="0" fontId="15" fillId="0" borderId="0" xfId="2267">
      <alignment vertical="center"/>
    </xf>
    <xf numFmtId="0" fontId="21" fillId="0" borderId="4" xfId="2267" applyFont="1" applyBorder="1" applyAlignment="1">
      <alignment horizontal="center" vertical="center"/>
    </xf>
    <xf numFmtId="0" fontId="22" fillId="0" borderId="4" xfId="2267" applyFont="1" applyBorder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2267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5" fillId="0" borderId="0" xfId="2267" applyBorder="1" applyAlignment="1">
      <alignment horizontal="right" vertical="center"/>
    </xf>
    <xf numFmtId="3" fontId="13" fillId="0" borderId="4" xfId="3803" applyNumberFormat="1" applyFont="1" applyFill="1" applyBorder="1" applyAlignment="1" applyProtection="1">
      <alignment vertical="center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0" fontId="14" fillId="0" borderId="4" xfId="2267" applyFont="1" applyFill="1" applyBorder="1" applyAlignment="1">
      <alignment vertical="center"/>
    </xf>
    <xf numFmtId="192" fontId="14" fillId="0" borderId="4" xfId="2267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3" fontId="23" fillId="0" borderId="4" xfId="3803" applyNumberFormat="1" applyFont="1" applyFill="1" applyBorder="1" applyAlignment="1" applyProtection="1">
      <alignment vertical="center"/>
    </xf>
    <xf numFmtId="0" fontId="14" fillId="0" borderId="4" xfId="2267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9" fillId="0" borderId="4" xfId="1640" applyFont="1" applyBorder="1" applyAlignment="1">
      <alignment horizontal="center" vertical="center"/>
    </xf>
    <xf numFmtId="0" fontId="19" fillId="0" borderId="4" xfId="1108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1109" applyFont="1" applyBorder="1" applyAlignment="1">
      <alignment horizontal="center" vertical="center"/>
    </xf>
    <xf numFmtId="0" fontId="18" fillId="0" borderId="4" xfId="1109" applyFont="1" applyBorder="1" applyAlignment="1">
      <alignment vertical="center"/>
    </xf>
    <xf numFmtId="193" fontId="18" fillId="0" borderId="4" xfId="1109" applyNumberFormat="1" applyFont="1" applyFill="1" applyBorder="1" applyAlignment="1">
      <alignment horizontal="center" vertical="center"/>
    </xf>
    <xf numFmtId="0" fontId="18" fillId="0" borderId="4" xfId="1109" applyFont="1" applyBorder="1" applyAlignment="1">
      <alignment horizontal="left" vertical="center" wrapText="1"/>
    </xf>
    <xf numFmtId="0" fontId="18" fillId="0" borderId="4" xfId="1109" applyFont="1" applyBorder="1" applyAlignment="1">
      <alignment horizontal="center" vertical="center" wrapText="1"/>
    </xf>
    <xf numFmtId="0" fontId="22" fillId="0" borderId="0" xfId="0" applyFont="1">
      <alignment vertical="center"/>
    </xf>
    <xf numFmtId="49" fontId="18" fillId="0" borderId="4" xfId="1109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5" fillId="0" borderId="0" xfId="2871" applyFont="1" applyAlignment="1">
      <alignment horizontal="center" vertical="center"/>
    </xf>
    <xf numFmtId="0" fontId="0" fillId="0" borderId="0" xfId="2871" applyFont="1" applyAlignment="1">
      <alignment horizontal="center" vertical="center"/>
    </xf>
    <xf numFmtId="0" fontId="19" fillId="0" borderId="4" xfId="2871" applyFont="1" applyBorder="1" applyAlignment="1">
      <alignment horizontal="center" vertical="center" wrapText="1"/>
    </xf>
    <xf numFmtId="0" fontId="19" fillId="0" borderId="4" xfId="2871" applyFont="1" applyBorder="1">
      <alignment vertical="center"/>
    </xf>
    <xf numFmtId="191" fontId="18" fillId="0" borderId="4" xfId="2871" applyNumberFormat="1" applyFont="1" applyBorder="1">
      <alignment vertical="center"/>
    </xf>
    <xf numFmtId="0" fontId="18" fillId="0" borderId="4" xfId="2871" applyFont="1" applyBorder="1" applyAlignment="1">
      <alignment horizontal="left" vertical="center" indent="1"/>
    </xf>
    <xf numFmtId="0" fontId="26" fillId="0" borderId="5" xfId="0" applyFont="1" applyBorder="1" applyAlignment="1">
      <alignment vertical="center"/>
    </xf>
    <xf numFmtId="191" fontId="18" fillId="0" borderId="4" xfId="0" applyNumberFormat="1" applyFont="1" applyBorder="1" applyAlignment="1">
      <alignment vertical="center"/>
    </xf>
    <xf numFmtId="0" fontId="15" fillId="0" borderId="0" xfId="2267" applyFont="1" applyBorder="1" applyAlignment="1">
      <alignment horizontal="right" vertical="center"/>
    </xf>
    <xf numFmtId="191" fontId="0" fillId="0" borderId="4" xfId="0" applyNumberFormat="1" applyBorder="1" applyAlignment="1">
      <alignment vertical="center"/>
    </xf>
    <xf numFmtId="0" fontId="27" fillId="0" borderId="0" xfId="316" applyFont="1">
      <alignment vertical="center"/>
    </xf>
    <xf numFmtId="0" fontId="28" fillId="0" borderId="0" xfId="316">
      <alignment vertical="center"/>
    </xf>
    <xf numFmtId="0" fontId="16" fillId="0" borderId="0" xfId="316" applyFont="1">
      <alignment vertical="center"/>
    </xf>
    <xf numFmtId="0" fontId="7" fillId="0" borderId="0" xfId="316" applyFont="1" applyAlignment="1">
      <alignment horizontal="center" vertical="center"/>
    </xf>
    <xf numFmtId="0" fontId="28" fillId="0" borderId="0" xfId="316" applyAlignment="1">
      <alignment horizontal="left" vertical="center" wrapText="1"/>
    </xf>
    <xf numFmtId="0" fontId="28" fillId="0" borderId="0" xfId="2899" applyAlignment="1">
      <alignment horizontal="right" vertical="center"/>
    </xf>
    <xf numFmtId="0" fontId="17" fillId="0" borderId="4" xfId="316" applyFont="1" applyFill="1" applyBorder="1" applyAlignment="1">
      <alignment horizontal="center" vertical="center" wrapText="1"/>
    </xf>
    <xf numFmtId="49" fontId="19" fillId="0" borderId="4" xfId="2238" applyNumberFormat="1" applyFont="1" applyBorder="1" applyAlignment="1">
      <alignment horizontal="left" vertical="center" wrapText="1"/>
    </xf>
    <xf numFmtId="0" fontId="17" fillId="0" borderId="4" xfId="316" applyFont="1" applyBorder="1" applyAlignment="1">
      <alignment horizontal="left" vertical="center" wrapText="1"/>
    </xf>
    <xf numFmtId="49" fontId="18" fillId="0" borderId="4" xfId="2238" applyNumberFormat="1" applyFont="1" applyBorder="1" applyAlignment="1">
      <alignment horizontal="left" vertical="center" wrapText="1"/>
    </xf>
    <xf numFmtId="0" fontId="14" fillId="0" borderId="4" xfId="316" applyFont="1" applyBorder="1" applyAlignment="1">
      <alignment horizontal="left" vertical="center" wrapText="1"/>
    </xf>
    <xf numFmtId="0" fontId="22" fillId="0" borderId="0" xfId="316" applyFont="1">
      <alignment vertical="center"/>
    </xf>
    <xf numFmtId="0" fontId="15" fillId="0" borderId="0" xfId="316" applyFont="1" applyAlignment="1">
      <alignment vertical="center"/>
    </xf>
    <xf numFmtId="0" fontId="28" fillId="0" borderId="0" xfId="2899">
      <alignment vertical="center"/>
    </xf>
    <xf numFmtId="193" fontId="28" fillId="0" borderId="0" xfId="2899" applyNumberFormat="1">
      <alignment vertical="center"/>
    </xf>
    <xf numFmtId="0" fontId="16" fillId="0" borderId="0" xfId="2899" applyFont="1">
      <alignment vertical="center"/>
    </xf>
    <xf numFmtId="0" fontId="7" fillId="0" borderId="0" xfId="2899" applyFont="1" applyAlignment="1">
      <alignment horizontal="center" vertical="center"/>
    </xf>
    <xf numFmtId="0" fontId="17" fillId="0" borderId="4" xfId="2899" applyFont="1" applyFill="1" applyBorder="1" applyAlignment="1">
      <alignment horizontal="center" vertical="center"/>
    </xf>
    <xf numFmtId="0" fontId="14" fillId="0" borderId="4" xfId="3430" applyFont="1" applyFill="1" applyBorder="1" applyAlignment="1">
      <alignment horizontal="left" vertical="center"/>
    </xf>
    <xf numFmtId="1" fontId="14" fillId="0" borderId="4" xfId="2899" applyNumberFormat="1" applyFont="1" applyBorder="1">
      <alignment vertical="center"/>
    </xf>
    <xf numFmtId="193" fontId="29" fillId="0" borderId="0" xfId="2235" applyNumberFormat="1" applyFont="1"/>
    <xf numFmtId="1" fontId="28" fillId="0" borderId="0" xfId="2899" applyNumberFormat="1">
      <alignment vertical="center"/>
    </xf>
    <xf numFmtId="1" fontId="22" fillId="0" borderId="0" xfId="2899" applyNumberFormat="1" applyFont="1">
      <alignment vertical="center"/>
    </xf>
    <xf numFmtId="0" fontId="28" fillId="0" borderId="5" xfId="2899" applyBorder="1" applyAlignment="1">
      <alignment horizontal="left" vertical="center"/>
    </xf>
    <xf numFmtId="0" fontId="0" fillId="2" borderId="0" xfId="0" applyFont="1" applyFill="1" applyBorder="1" applyAlignment="1" applyProtection="1">
      <alignment vertical="center"/>
      <protection locked="0"/>
    </xf>
    <xf numFmtId="0" fontId="30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91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1108" applyFont="1"/>
    <xf numFmtId="191" fontId="30" fillId="0" borderId="0" xfId="0" applyNumberFormat="1" applyFont="1" applyFill="1" applyBorder="1" applyAlignment="1" applyProtection="1">
      <alignment horizontal="center" vertical="center"/>
      <protection locked="0"/>
    </xf>
    <xf numFmtId="191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19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191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191" fontId="0" fillId="3" borderId="4" xfId="0" applyNumberFormat="1" applyFont="1" applyFill="1" applyBorder="1" applyAlignment="1" applyProtection="1">
      <alignment horizontal="center" vertical="center"/>
    </xf>
    <xf numFmtId="192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Border="1" applyAlignment="1" applyProtection="1">
      <alignment vertical="center"/>
      <protection locked="0"/>
    </xf>
    <xf numFmtId="191" fontId="13" fillId="0" borderId="4" xfId="0" applyNumberFormat="1" applyFont="1" applyFill="1" applyBorder="1" applyAlignment="1" applyProtection="1">
      <alignment horizontal="left" vertical="center"/>
      <protection locked="0"/>
    </xf>
    <xf numFmtId="191" fontId="0" fillId="4" borderId="4" xfId="0" applyNumberFormat="1" applyFont="1" applyFill="1" applyBorder="1" applyAlignment="1" applyProtection="1">
      <alignment horizontal="center" vertical="center"/>
    </xf>
    <xf numFmtId="191" fontId="13" fillId="0" borderId="4" xfId="0" applyNumberFormat="1" applyFont="1" applyFill="1" applyBorder="1" applyAlignment="1" applyProtection="1">
      <alignment horizontal="center" vertical="center"/>
      <protection locked="0"/>
    </xf>
    <xf numFmtId="191" fontId="0" fillId="0" borderId="4" xfId="0" applyNumberFormat="1" applyFont="1" applyFill="1" applyBorder="1" applyAlignment="1" applyProtection="1">
      <alignment horizontal="center" vertical="center"/>
      <protection locked="0"/>
    </xf>
    <xf numFmtId="194" fontId="13" fillId="0" borderId="4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vertical="center"/>
      <protection locked="0"/>
    </xf>
    <xf numFmtId="0" fontId="31" fillId="2" borderId="0" xfId="0" applyNumberFormat="1" applyFont="1" applyFill="1" applyBorder="1" applyAlignment="1" applyProtection="1">
      <alignment vertical="center"/>
      <protection locked="0"/>
    </xf>
    <xf numFmtId="191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191" fontId="31" fillId="2" borderId="4" xfId="0" applyNumberFormat="1" applyFont="1" applyFill="1" applyBorder="1" applyAlignment="1" applyProtection="1">
      <alignment horizontal="center" vertical="center"/>
      <protection locked="0"/>
    </xf>
    <xf numFmtId="191" fontId="0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distributed" vertical="center"/>
      <protection locked="0"/>
    </xf>
    <xf numFmtId="0" fontId="0" fillId="0" borderId="0" xfId="1108"/>
    <xf numFmtId="0" fontId="25" fillId="0" borderId="0" xfId="1108" applyFont="1" applyFill="1" applyAlignment="1">
      <alignment horizontal="center"/>
    </xf>
    <xf numFmtId="0" fontId="30" fillId="0" borderId="0" xfId="1108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0" fontId="11" fillId="0" borderId="4" xfId="1108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0" fontId="23" fillId="0" borderId="4" xfId="907" applyFont="1" applyFill="1" applyBorder="1" applyAlignment="1">
      <alignment wrapText="1"/>
    </xf>
    <xf numFmtId="0" fontId="23" fillId="0" borderId="4" xfId="0" applyFont="1" applyBorder="1" applyAlignment="1">
      <alignment horizontal="center" vertical="center" wrapText="1"/>
    </xf>
    <xf numFmtId="192" fontId="23" fillId="0" borderId="4" xfId="0" applyNumberFormat="1" applyFont="1" applyBorder="1" applyAlignment="1">
      <alignment horizontal="center" vertical="center" wrapText="1"/>
    </xf>
    <xf numFmtId="0" fontId="23" fillId="0" borderId="4" xfId="907" applyFont="1" applyFill="1" applyBorder="1"/>
    <xf numFmtId="0" fontId="22" fillId="0" borderId="0" xfId="0" applyFont="1" applyAlignment="1">
      <alignment vertical="center"/>
    </xf>
    <xf numFmtId="0" fontId="11" fillId="0" borderId="4" xfId="907" applyFont="1" applyFill="1" applyBorder="1" applyAlignment="1">
      <alignment horizontal="center" vertical="center"/>
    </xf>
    <xf numFmtId="0" fontId="23" fillId="0" borderId="4" xfId="907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9" fillId="0" borderId="1" xfId="1108" applyFont="1" applyFill="1" applyBorder="1" applyAlignment="1">
      <alignment horizontal="center" vertical="center" wrapText="1"/>
    </xf>
    <xf numFmtId="0" fontId="17" fillId="0" borderId="1" xfId="2267" applyFont="1" applyBorder="1">
      <alignment vertical="center"/>
    </xf>
    <xf numFmtId="0" fontId="18" fillId="0" borderId="4" xfId="1108" applyFont="1" applyFill="1" applyBorder="1" applyAlignment="1">
      <alignment horizontal="center" vertical="center" wrapText="1"/>
    </xf>
    <xf numFmtId="0" fontId="14" fillId="0" borderId="1" xfId="2267" applyFont="1" applyBorder="1">
      <alignment vertical="center"/>
    </xf>
    <xf numFmtId="0" fontId="18" fillId="0" borderId="4" xfId="0" applyFont="1" applyBorder="1" applyAlignment="1">
      <alignment horizontal="center" vertical="center" wrapText="1"/>
    </xf>
    <xf numFmtId="0" fontId="34" fillId="0" borderId="1" xfId="1108" applyFont="1" applyFill="1" applyBorder="1" applyAlignment="1">
      <alignment horizontal="center" vertical="center"/>
    </xf>
    <xf numFmtId="0" fontId="0" fillId="0" borderId="0" xfId="1108" applyFont="1" applyFill="1"/>
  </cellXfs>
  <cellStyles count="5012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  <cellStyle name="常规_Sheet1" xfId="5008"/>
    <cellStyle name="常规_Sheet2" xfId="5009"/>
    <cellStyle name="常规_2018年福清市农村税费改革转移支付补助资金预算安排表" xfId="5010"/>
    <cellStyle name="常规_Sheet1_2018年福清市农村税费改革转移支付补助资金预算安排表" xfId="5011"/>
  </cellStyles>
  <dxfs count="1"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E21" sqref="E21"/>
    </sheetView>
  </sheetViews>
  <sheetFormatPr defaultColWidth="9" defaultRowHeight="14.25" outlineLevelCol="3"/>
  <cols>
    <col min="1" max="1" width="44.6" customWidth="1"/>
    <col min="2" max="2" width="12.1" customWidth="1"/>
    <col min="3" max="3" width="14" customWidth="1"/>
    <col min="4" max="4" width="15.1" customWidth="1"/>
  </cols>
  <sheetData>
    <row r="1" spans="1:4">
      <c r="A1" s="178"/>
      <c r="B1" s="178"/>
      <c r="C1" s="178"/>
      <c r="D1" s="178"/>
    </row>
    <row r="2" ht="18" customHeight="1" spans="1:2">
      <c r="A2" s="139" t="s">
        <v>0</v>
      </c>
      <c r="B2" s="165"/>
    </row>
    <row r="3" ht="20.25" spans="1:4">
      <c r="A3" s="166" t="s">
        <v>1</v>
      </c>
      <c r="B3" s="166"/>
      <c r="C3" s="166"/>
      <c r="D3" s="166"/>
    </row>
    <row r="4" spans="1:4">
      <c r="A4" s="167"/>
      <c r="B4" s="165"/>
      <c r="D4" s="168" t="s">
        <v>2</v>
      </c>
    </row>
    <row r="5" ht="44.4" customHeight="1" spans="1:4">
      <c r="A5" s="179" t="s">
        <v>3</v>
      </c>
      <c r="B5" s="84" t="s">
        <v>4</v>
      </c>
      <c r="C5" s="85" t="s">
        <v>5</v>
      </c>
      <c r="D5" s="85" t="s">
        <v>6</v>
      </c>
    </row>
    <row r="6" spans="1:4">
      <c r="A6" s="180" t="s">
        <v>7</v>
      </c>
      <c r="B6" s="181">
        <f>SUM(B7:B20)</f>
        <v>510700</v>
      </c>
      <c r="C6" s="181">
        <f>SUM(C7:C20)</f>
        <v>469898</v>
      </c>
      <c r="D6" s="151">
        <f>B6/C6</f>
        <v>1.087</v>
      </c>
    </row>
    <row r="7" spans="1:4">
      <c r="A7" s="182" t="s">
        <v>8</v>
      </c>
      <c r="B7" s="181">
        <v>181500</v>
      </c>
      <c r="C7" s="183">
        <v>166999</v>
      </c>
      <c r="D7" s="151">
        <f t="shared" ref="D7:D29" si="0">B7/C7</f>
        <v>1.087</v>
      </c>
    </row>
    <row r="8" spans="1:4">
      <c r="A8" s="182" t="s">
        <v>9</v>
      </c>
      <c r="B8" s="181">
        <v>92800</v>
      </c>
      <c r="C8" s="183">
        <v>86927</v>
      </c>
      <c r="D8" s="151">
        <f t="shared" si="0"/>
        <v>1.068</v>
      </c>
    </row>
    <row r="9" spans="1:4">
      <c r="A9" s="182" t="s">
        <v>10</v>
      </c>
      <c r="B9" s="181">
        <v>59000</v>
      </c>
      <c r="C9" s="183">
        <v>54602</v>
      </c>
      <c r="D9" s="151">
        <f t="shared" si="0"/>
        <v>1.081</v>
      </c>
    </row>
    <row r="10" spans="1:4">
      <c r="A10" s="182" t="s">
        <v>11</v>
      </c>
      <c r="B10" s="181"/>
      <c r="C10" s="183">
        <v>384</v>
      </c>
      <c r="D10" s="151">
        <f t="shared" si="0"/>
        <v>0</v>
      </c>
    </row>
    <row r="11" spans="1:4">
      <c r="A11" s="182" t="s">
        <v>12</v>
      </c>
      <c r="B11" s="181">
        <v>2600</v>
      </c>
      <c r="C11" s="183">
        <v>4140</v>
      </c>
      <c r="D11" s="151">
        <f t="shared" si="0"/>
        <v>0.628</v>
      </c>
    </row>
    <row r="12" spans="1:4">
      <c r="A12" s="182" t="s">
        <v>13</v>
      </c>
      <c r="B12" s="181">
        <v>29000</v>
      </c>
      <c r="C12" s="183">
        <v>25507</v>
      </c>
      <c r="D12" s="151">
        <f t="shared" si="0"/>
        <v>1.137</v>
      </c>
    </row>
    <row r="13" spans="1:4">
      <c r="A13" s="182" t="s">
        <v>14</v>
      </c>
      <c r="B13" s="181">
        <v>24500</v>
      </c>
      <c r="C13" s="183">
        <v>21851</v>
      </c>
      <c r="D13" s="151">
        <f t="shared" si="0"/>
        <v>1.121</v>
      </c>
    </row>
    <row r="14" spans="1:4">
      <c r="A14" s="182" t="s">
        <v>15</v>
      </c>
      <c r="B14" s="181">
        <v>10200</v>
      </c>
      <c r="C14" s="183">
        <v>9335</v>
      </c>
      <c r="D14" s="151">
        <f t="shared" si="0"/>
        <v>1.093</v>
      </c>
    </row>
    <row r="15" spans="1:4">
      <c r="A15" s="182" t="s">
        <v>16</v>
      </c>
      <c r="B15" s="181">
        <v>11800</v>
      </c>
      <c r="C15" s="183">
        <v>10701</v>
      </c>
      <c r="D15" s="151">
        <f t="shared" si="0"/>
        <v>1.103</v>
      </c>
    </row>
    <row r="16" spans="1:4">
      <c r="A16" s="182" t="s">
        <v>17</v>
      </c>
      <c r="B16" s="181">
        <v>55000</v>
      </c>
      <c r="C16" s="183">
        <v>54581</v>
      </c>
      <c r="D16" s="151">
        <f t="shared" si="0"/>
        <v>1.008</v>
      </c>
    </row>
    <row r="17" spans="1:4">
      <c r="A17" s="182" t="s">
        <v>18</v>
      </c>
      <c r="B17" s="181">
        <v>800</v>
      </c>
      <c r="C17" s="183">
        <v>5555</v>
      </c>
      <c r="D17" s="151">
        <f t="shared" si="0"/>
        <v>0.144</v>
      </c>
    </row>
    <row r="18" spans="1:4">
      <c r="A18" s="182" t="s">
        <v>19</v>
      </c>
      <c r="B18" s="181">
        <v>5800</v>
      </c>
      <c r="C18" s="183">
        <v>0</v>
      </c>
      <c r="D18" s="151" t="e">
        <f t="shared" si="0"/>
        <v>#DIV/0!</v>
      </c>
    </row>
    <row r="19" spans="1:4">
      <c r="A19" s="182" t="s">
        <v>20</v>
      </c>
      <c r="B19" s="181">
        <v>15100</v>
      </c>
      <c r="C19" s="183">
        <v>8768</v>
      </c>
      <c r="D19" s="151">
        <f t="shared" si="0"/>
        <v>1.722</v>
      </c>
    </row>
    <row r="20" spans="1:4">
      <c r="A20" s="182" t="s">
        <v>21</v>
      </c>
      <c r="B20" s="181">
        <v>22600</v>
      </c>
      <c r="C20" s="183">
        <v>20548</v>
      </c>
      <c r="D20" s="151">
        <f t="shared" si="0"/>
        <v>1.1</v>
      </c>
    </row>
    <row r="21" spans="1:4">
      <c r="A21" s="180" t="s">
        <v>22</v>
      </c>
      <c r="B21" s="181">
        <f>SUM(B22:B28)</f>
        <v>155800</v>
      </c>
      <c r="C21" s="181">
        <f>SUM(C22:C28)</f>
        <v>153176</v>
      </c>
      <c r="D21" s="151">
        <f t="shared" si="0"/>
        <v>1.017</v>
      </c>
    </row>
    <row r="22" spans="1:4">
      <c r="A22" s="182" t="s">
        <v>23</v>
      </c>
      <c r="B22" s="181">
        <v>35800</v>
      </c>
      <c r="C22" s="183">
        <v>41041</v>
      </c>
      <c r="D22" s="151">
        <f t="shared" si="0"/>
        <v>0.872</v>
      </c>
    </row>
    <row r="23" spans="1:4">
      <c r="A23" s="182" t="s">
        <v>24</v>
      </c>
      <c r="B23" s="181">
        <v>6800</v>
      </c>
      <c r="C23" s="183">
        <v>6843</v>
      </c>
      <c r="D23" s="151">
        <f t="shared" si="0"/>
        <v>0.994</v>
      </c>
    </row>
    <row r="24" spans="1:4">
      <c r="A24" s="182" t="s">
        <v>25</v>
      </c>
      <c r="B24" s="181">
        <v>13500</v>
      </c>
      <c r="C24" s="183">
        <v>12049</v>
      </c>
      <c r="D24" s="151">
        <f t="shared" si="0"/>
        <v>1.12</v>
      </c>
    </row>
    <row r="25" spans="1:4">
      <c r="A25" s="182" t="s">
        <v>26</v>
      </c>
      <c r="B25" s="181">
        <v>9900</v>
      </c>
      <c r="C25" s="183">
        <v>16737</v>
      </c>
      <c r="D25" s="151">
        <f t="shared" si="0"/>
        <v>0.592</v>
      </c>
    </row>
    <row r="26" spans="1:4">
      <c r="A26" s="182" t="s">
        <v>27</v>
      </c>
      <c r="B26" s="181">
        <v>83600</v>
      </c>
      <c r="C26" s="183">
        <v>64726</v>
      </c>
      <c r="D26" s="151">
        <f t="shared" si="0"/>
        <v>1.292</v>
      </c>
    </row>
    <row r="27" spans="1:4">
      <c r="A27" s="182" t="s">
        <v>28</v>
      </c>
      <c r="B27" s="181">
        <v>1200</v>
      </c>
      <c r="C27" s="183">
        <v>1247</v>
      </c>
      <c r="D27" s="151">
        <f t="shared" si="0"/>
        <v>0.962</v>
      </c>
    </row>
    <row r="28" spans="1:4">
      <c r="A28" s="182" t="s">
        <v>29</v>
      </c>
      <c r="B28" s="181">
        <v>5000</v>
      </c>
      <c r="C28" s="183">
        <v>10533</v>
      </c>
      <c r="D28" s="151">
        <f t="shared" si="0"/>
        <v>0.475</v>
      </c>
    </row>
    <row r="29" spans="1:4">
      <c r="A29" s="184" t="s">
        <v>30</v>
      </c>
      <c r="B29" s="181">
        <f>B6+B21</f>
        <v>666500</v>
      </c>
      <c r="C29" s="181">
        <f>C6+C21</f>
        <v>623074</v>
      </c>
      <c r="D29" s="151">
        <f t="shared" si="0"/>
        <v>1.07</v>
      </c>
    </row>
    <row r="30" spans="1:2">
      <c r="A30" s="185"/>
      <c r="B30" s="165"/>
    </row>
    <row r="31" spans="1:2">
      <c r="A31" s="185"/>
      <c r="B31" s="165"/>
    </row>
    <row r="32" spans="1:2">
      <c r="A32" s="185"/>
      <c r="B32" s="165"/>
    </row>
    <row r="33" spans="1:2">
      <c r="A33" s="165"/>
      <c r="B33" s="165"/>
    </row>
    <row r="34" spans="1:2">
      <c r="A34" s="165"/>
      <c r="B34" s="165"/>
    </row>
    <row r="35" spans="1:2">
      <c r="A35" s="165"/>
      <c r="B35" s="165"/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6" sqref="C6"/>
    </sheetView>
  </sheetViews>
  <sheetFormatPr defaultColWidth="9" defaultRowHeight="14.25"/>
  <cols>
    <col min="1" max="1" width="23" customWidth="1"/>
    <col min="2" max="6" width="9.9" customWidth="1"/>
    <col min="7" max="9" width="7.5" customWidth="1"/>
    <col min="10" max="10" width="15.1" customWidth="1"/>
  </cols>
  <sheetData>
    <row r="1" ht="18.6" customHeight="1" spans="1:1">
      <c r="A1" s="39" t="s">
        <v>1191</v>
      </c>
    </row>
    <row r="2" ht="20.25" spans="1:10">
      <c r="A2" s="40" t="s">
        <v>1192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59"/>
      <c r="B3" s="59"/>
      <c r="C3" s="59"/>
      <c r="D3" s="59"/>
      <c r="E3" s="59"/>
      <c r="F3" s="59"/>
      <c r="G3" s="59"/>
      <c r="H3" s="59"/>
      <c r="J3" s="63" t="s">
        <v>1121</v>
      </c>
    </row>
    <row r="4" ht="23.4" customHeight="1" spans="1:10">
      <c r="A4" s="60" t="s">
        <v>59</v>
      </c>
      <c r="B4" s="52" t="s">
        <v>1122</v>
      </c>
      <c r="C4" s="52" t="s">
        <v>1193</v>
      </c>
      <c r="D4" s="52" t="s">
        <v>1193</v>
      </c>
      <c r="E4" s="52" t="s">
        <v>1193</v>
      </c>
      <c r="F4" s="52" t="s">
        <v>1193</v>
      </c>
      <c r="G4" s="52" t="s">
        <v>1194</v>
      </c>
      <c r="H4" s="52" t="s">
        <v>1194</v>
      </c>
      <c r="I4" s="52" t="s">
        <v>1194</v>
      </c>
      <c r="J4" s="64" t="s">
        <v>1195</v>
      </c>
    </row>
    <row r="5" ht="25.35" customHeight="1" spans="1:10">
      <c r="A5" s="47" t="s">
        <v>1196</v>
      </c>
      <c r="B5" s="47"/>
      <c r="C5" s="47"/>
      <c r="D5" s="47"/>
      <c r="E5" s="47"/>
      <c r="F5" s="47"/>
      <c r="G5" s="47"/>
      <c r="H5" s="47"/>
      <c r="I5" s="47"/>
      <c r="J5" s="65"/>
    </row>
    <row r="6" ht="25.35" customHeight="1" spans="1:10">
      <c r="A6" s="47" t="s">
        <v>1197</v>
      </c>
      <c r="B6" s="47"/>
      <c r="C6" s="47"/>
      <c r="D6" s="47"/>
      <c r="E6" s="47"/>
      <c r="F6" s="47"/>
      <c r="G6" s="47"/>
      <c r="H6" s="47"/>
      <c r="I6" s="47"/>
      <c r="J6" s="65"/>
    </row>
    <row r="7" ht="25.35" customHeight="1" spans="1:10">
      <c r="A7" s="47" t="s">
        <v>1198</v>
      </c>
      <c r="B7" s="47"/>
      <c r="C7" s="47"/>
      <c r="D7" s="47"/>
      <c r="E7" s="47"/>
      <c r="F7" s="47"/>
      <c r="G7" s="47"/>
      <c r="H7" s="47"/>
      <c r="I7" s="47"/>
      <c r="J7" s="65"/>
    </row>
    <row r="8" ht="25.35" customHeight="1" spans="1:10">
      <c r="A8" s="47" t="s">
        <v>1199</v>
      </c>
      <c r="B8" s="47"/>
      <c r="C8" s="47"/>
      <c r="D8" s="47"/>
      <c r="E8" s="47"/>
      <c r="F8" s="47"/>
      <c r="G8" s="47"/>
      <c r="H8" s="47"/>
      <c r="I8" s="47"/>
      <c r="J8" s="65"/>
    </row>
    <row r="9" ht="25.35" customHeight="1" spans="1:10">
      <c r="A9" s="47" t="s">
        <v>1200</v>
      </c>
      <c r="B9" s="47"/>
      <c r="C9" s="47"/>
      <c r="D9" s="47"/>
      <c r="E9" s="47"/>
      <c r="F9" s="47"/>
      <c r="G9" s="61"/>
      <c r="H9" s="47"/>
      <c r="I9" s="47"/>
      <c r="J9" s="65"/>
    </row>
    <row r="10" ht="25.35" customHeight="1" spans="1:10">
      <c r="A10" s="47" t="s">
        <v>1201</v>
      </c>
      <c r="B10" s="47"/>
      <c r="C10" s="47"/>
      <c r="D10" s="47"/>
      <c r="E10" s="47"/>
      <c r="F10" s="47"/>
      <c r="G10" s="47"/>
      <c r="H10" s="47"/>
      <c r="I10" s="47"/>
      <c r="J10" s="65"/>
    </row>
    <row r="11" ht="25.35" customHeight="1" spans="1:10">
      <c r="A11" s="47" t="s">
        <v>1202</v>
      </c>
      <c r="B11" s="47"/>
      <c r="C11" s="47"/>
      <c r="D11" s="47"/>
      <c r="E11" s="47"/>
      <c r="F11" s="47"/>
      <c r="G11" s="47"/>
      <c r="H11" s="47"/>
      <c r="I11" s="47"/>
      <c r="J11" s="65"/>
    </row>
    <row r="12" ht="25.35" customHeight="1" spans="1:10">
      <c r="A12" s="47" t="s">
        <v>1203</v>
      </c>
      <c r="B12" s="47"/>
      <c r="C12" s="47"/>
      <c r="D12" s="47"/>
      <c r="E12" s="47"/>
      <c r="F12" s="47"/>
      <c r="G12" s="47"/>
      <c r="H12" s="47"/>
      <c r="I12" s="47"/>
      <c r="J12" s="65"/>
    </row>
    <row r="13" ht="25.35" customHeight="1" spans="1:10">
      <c r="A13" s="47" t="s">
        <v>1204</v>
      </c>
      <c r="B13" s="47"/>
      <c r="C13" s="47"/>
      <c r="D13" s="47"/>
      <c r="E13" s="47"/>
      <c r="F13" s="47"/>
      <c r="G13" s="47"/>
      <c r="H13" s="47"/>
      <c r="I13" s="47"/>
      <c r="J13" s="65"/>
    </row>
    <row r="14" ht="25.35" customHeight="1" spans="1:10">
      <c r="A14" s="47" t="s">
        <v>1205</v>
      </c>
      <c r="B14" s="47"/>
      <c r="C14" s="47"/>
      <c r="D14" s="47"/>
      <c r="E14" s="47"/>
      <c r="F14" s="47"/>
      <c r="G14" s="47"/>
      <c r="H14" s="47"/>
      <c r="I14" s="47"/>
      <c r="J14" s="65"/>
    </row>
    <row r="15" ht="25.35" customHeight="1" spans="1:10">
      <c r="A15" s="47" t="s">
        <v>1206</v>
      </c>
      <c r="B15" s="47"/>
      <c r="C15" s="47"/>
      <c r="D15" s="47"/>
      <c r="E15" s="47"/>
      <c r="F15" s="47"/>
      <c r="G15" s="47"/>
      <c r="H15" s="47"/>
      <c r="I15" s="47"/>
      <c r="J15" s="65"/>
    </row>
    <row r="16" s="58" customFormat="1" ht="25.35" customHeight="1" spans="1:10">
      <c r="A16" s="52" t="s">
        <v>1190</v>
      </c>
      <c r="B16" s="46"/>
      <c r="C16" s="46"/>
      <c r="D16" s="46"/>
      <c r="E16" s="46"/>
      <c r="F16" s="46"/>
      <c r="G16" s="46"/>
      <c r="H16" s="46"/>
      <c r="I16" s="46"/>
      <c r="J16" s="66"/>
    </row>
    <row r="17" ht="30" customHeight="1" spans="1:10">
      <c r="A17" s="62" t="s">
        <v>1207</v>
      </c>
      <c r="B17" s="62"/>
      <c r="C17" s="62"/>
      <c r="D17" s="62"/>
      <c r="E17" s="62"/>
      <c r="F17" s="62"/>
      <c r="G17" s="62"/>
      <c r="H17" s="62"/>
      <c r="I17" s="62"/>
      <c r="J17" s="62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7" workbookViewId="0">
      <selection activeCell="A5" sqref="A5"/>
    </sheetView>
  </sheetViews>
  <sheetFormatPr defaultColWidth="9" defaultRowHeight="14.25" outlineLevelCol="3"/>
  <cols>
    <col min="1" max="1" width="43.875" customWidth="1"/>
    <col min="2" max="2" width="13" customWidth="1"/>
    <col min="3" max="3" width="14.7" customWidth="1"/>
    <col min="4" max="4" width="18" customWidth="1"/>
  </cols>
  <sheetData>
    <row r="1" spans="1:1">
      <c r="A1" s="39" t="s">
        <v>1208</v>
      </c>
    </row>
    <row r="2" ht="20.25" spans="1:4">
      <c r="A2" s="40" t="s">
        <v>1209</v>
      </c>
      <c r="B2" s="40"/>
      <c r="C2" s="40"/>
      <c r="D2" s="40"/>
    </row>
    <row r="3" ht="24.6" customHeight="1" spans="1:4">
      <c r="A3" s="41"/>
      <c r="B3" s="42"/>
      <c r="C3" s="42"/>
      <c r="D3" s="43" t="s">
        <v>1121</v>
      </c>
    </row>
    <row r="4" ht="40.2" customHeight="1" spans="1:4">
      <c r="A4" s="44" t="s">
        <v>59</v>
      </c>
      <c r="B4" s="44" t="s">
        <v>4</v>
      </c>
      <c r="C4" s="22" t="s">
        <v>5</v>
      </c>
      <c r="D4" s="22" t="s">
        <v>6</v>
      </c>
    </row>
    <row r="5" ht="23.4" customHeight="1" spans="1:4">
      <c r="A5" s="47" t="s">
        <v>1210</v>
      </c>
      <c r="B5" s="47">
        <v>207</v>
      </c>
      <c r="C5" s="47">
        <v>63</v>
      </c>
      <c r="D5" s="25">
        <f>B5/C5</f>
        <v>3.286</v>
      </c>
    </row>
    <row r="6" ht="23.4" customHeight="1" spans="1:4">
      <c r="A6" s="54" t="s">
        <v>1211</v>
      </c>
      <c r="B6" s="47">
        <v>190.6</v>
      </c>
      <c r="C6" s="47">
        <v>53.9</v>
      </c>
      <c r="D6" s="25">
        <f t="shared" ref="D6:D11" si="0">B6/C6</f>
        <v>3.536</v>
      </c>
    </row>
    <row r="7" ht="23.4" customHeight="1" spans="1:4">
      <c r="A7" s="55" t="s">
        <v>1212</v>
      </c>
      <c r="B7" s="56">
        <v>9.6</v>
      </c>
      <c r="C7" s="47">
        <v>4.9</v>
      </c>
      <c r="D7" s="25">
        <f t="shared" si="0"/>
        <v>1.959</v>
      </c>
    </row>
    <row r="8" ht="23.4" customHeight="1" spans="1:4">
      <c r="A8" s="57" t="s">
        <v>1213</v>
      </c>
      <c r="B8" s="56">
        <v>3</v>
      </c>
      <c r="C8" s="47">
        <v>1.6</v>
      </c>
      <c r="D8" s="25">
        <f t="shared" si="0"/>
        <v>1.875</v>
      </c>
    </row>
    <row r="9" ht="23.4" customHeight="1" spans="1:4">
      <c r="A9" s="57" t="s">
        <v>1214</v>
      </c>
      <c r="B9" s="56">
        <v>1.2</v>
      </c>
      <c r="C9" s="47">
        <v>0.8</v>
      </c>
      <c r="D9" s="25">
        <f t="shared" si="0"/>
        <v>1.5</v>
      </c>
    </row>
    <row r="10" ht="23.4" customHeight="1" spans="1:4">
      <c r="A10" s="57" t="s">
        <v>1215</v>
      </c>
      <c r="B10" s="56">
        <v>3</v>
      </c>
      <c r="C10" s="47">
        <v>1.5</v>
      </c>
      <c r="D10" s="25">
        <f t="shared" si="0"/>
        <v>2</v>
      </c>
    </row>
    <row r="11" ht="23.4" customHeight="1" spans="1:4">
      <c r="A11" s="54" t="s">
        <v>1216</v>
      </c>
      <c r="B11" s="47">
        <v>0.1</v>
      </c>
      <c r="C11" s="47">
        <v>0.1</v>
      </c>
      <c r="D11" s="25">
        <f t="shared" si="0"/>
        <v>1</v>
      </c>
    </row>
    <row r="12" ht="23.4" customHeight="1" spans="1:4">
      <c r="A12" s="47" t="s">
        <v>1217</v>
      </c>
      <c r="B12" s="47"/>
      <c r="C12" s="47"/>
      <c r="D12" s="47"/>
    </row>
    <row r="13" ht="23.4" customHeight="1" spans="1:4">
      <c r="A13" s="54" t="s">
        <v>1218</v>
      </c>
      <c r="B13" s="47"/>
      <c r="C13" s="47"/>
      <c r="D13" s="47"/>
    </row>
    <row r="14" ht="23.4" customHeight="1" spans="1:4">
      <c r="A14" s="55" t="s">
        <v>1219</v>
      </c>
      <c r="B14" s="47"/>
      <c r="C14" s="47"/>
      <c r="D14" s="47"/>
    </row>
    <row r="15" ht="23.4" customHeight="1" spans="1:4">
      <c r="A15" s="55" t="s">
        <v>1220</v>
      </c>
      <c r="B15" s="47"/>
      <c r="C15" s="47"/>
      <c r="D15" s="47"/>
    </row>
    <row r="16" ht="23.4" customHeight="1" spans="1:4">
      <c r="A16" s="55" t="s">
        <v>1221</v>
      </c>
      <c r="B16" s="47"/>
      <c r="C16" s="47"/>
      <c r="D16" s="47"/>
    </row>
    <row r="17" ht="23.4" customHeight="1" spans="1:4">
      <c r="A17" s="47" t="s">
        <v>1222</v>
      </c>
      <c r="B17" s="47"/>
      <c r="C17" s="47"/>
      <c r="D17" s="47"/>
    </row>
    <row r="18" ht="23.4" customHeight="1" spans="1:4">
      <c r="A18" s="47" t="s">
        <v>1223</v>
      </c>
      <c r="B18" s="47"/>
      <c r="C18" s="47"/>
      <c r="D18" s="47"/>
    </row>
    <row r="19" ht="23.4" customHeight="1" spans="1:4">
      <c r="A19" s="47" t="s">
        <v>1224</v>
      </c>
      <c r="B19" s="47"/>
      <c r="C19" s="47"/>
      <c r="D19" s="47"/>
    </row>
    <row r="20" ht="23.4" customHeight="1" spans="1:4">
      <c r="A20" s="52" t="s">
        <v>1225</v>
      </c>
      <c r="B20" s="47">
        <v>207</v>
      </c>
      <c r="C20" s="47">
        <v>63</v>
      </c>
      <c r="D20" s="25">
        <f>B20/C20</f>
        <v>3.286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0" workbookViewId="0">
      <selection activeCell="A1" sqref="A1"/>
    </sheetView>
  </sheetViews>
  <sheetFormatPr defaultColWidth="9" defaultRowHeight="14.25" outlineLevelCol="3"/>
  <cols>
    <col min="1" max="1" width="43.4" customWidth="1"/>
    <col min="2" max="2" width="10.4" customWidth="1"/>
    <col min="3" max="3" width="15.1" customWidth="1"/>
    <col min="4" max="4" width="20.5" customWidth="1"/>
    <col min="5" max="5" width="25.5" customWidth="1"/>
  </cols>
  <sheetData>
    <row r="1" spans="1:1">
      <c r="A1" s="39" t="s">
        <v>1226</v>
      </c>
    </row>
    <row r="2" ht="26.4" customHeight="1" spans="1:4">
      <c r="A2" s="40" t="s">
        <v>1227</v>
      </c>
      <c r="B2" s="40"/>
      <c r="C2" s="40"/>
      <c r="D2" s="40"/>
    </row>
    <row r="3" spans="1:4">
      <c r="A3" s="41"/>
      <c r="B3" s="42"/>
      <c r="C3" s="42"/>
      <c r="D3" s="43" t="s">
        <v>1121</v>
      </c>
    </row>
    <row r="4" ht="34.2" customHeight="1" spans="1:4">
      <c r="A4" s="44" t="s">
        <v>59</v>
      </c>
      <c r="B4" s="44" t="s">
        <v>4</v>
      </c>
      <c r="C4" s="22" t="s">
        <v>5</v>
      </c>
      <c r="D4" s="22" t="s">
        <v>6</v>
      </c>
    </row>
    <row r="5" ht="18.6" customHeight="1" spans="1:4">
      <c r="A5" s="45" t="s">
        <v>1228</v>
      </c>
      <c r="B5" s="46"/>
      <c r="C5" s="46"/>
      <c r="D5" s="46"/>
    </row>
    <row r="6" ht="18.6" customHeight="1" spans="1:4">
      <c r="A6" s="45" t="s">
        <v>1229</v>
      </c>
      <c r="B6" s="47"/>
      <c r="C6" s="47"/>
      <c r="D6" s="47"/>
    </row>
    <row r="7" ht="18.6" customHeight="1" spans="1:4">
      <c r="A7" s="48" t="s">
        <v>1230</v>
      </c>
      <c r="B7" s="47"/>
      <c r="C7" s="47"/>
      <c r="D7" s="47"/>
    </row>
    <row r="8" ht="18.6" customHeight="1" spans="1:4">
      <c r="A8" s="48" t="s">
        <v>1231</v>
      </c>
      <c r="B8" s="47"/>
      <c r="C8" s="47"/>
      <c r="D8" s="47"/>
    </row>
    <row r="9" ht="18.6" customHeight="1" spans="1:4">
      <c r="A9" s="48" t="s">
        <v>1232</v>
      </c>
      <c r="B9" s="47"/>
      <c r="C9" s="47"/>
      <c r="D9" s="47"/>
    </row>
    <row r="10" ht="18.6" customHeight="1" spans="1:4">
      <c r="A10" s="48" t="s">
        <v>1233</v>
      </c>
      <c r="B10" s="47"/>
      <c r="C10" s="47"/>
      <c r="D10" s="47"/>
    </row>
    <row r="11" ht="18.6" customHeight="1" spans="1:4">
      <c r="A11" s="48" t="s">
        <v>1234</v>
      </c>
      <c r="B11" s="47"/>
      <c r="C11" s="47"/>
      <c r="D11" s="47"/>
    </row>
    <row r="12" ht="18.6" customHeight="1" spans="1:4">
      <c r="A12" s="48" t="s">
        <v>1235</v>
      </c>
      <c r="B12" s="47"/>
      <c r="C12" s="47"/>
      <c r="D12" s="47"/>
    </row>
    <row r="13" ht="18.6" customHeight="1" spans="1:4">
      <c r="A13" s="48" t="s">
        <v>1236</v>
      </c>
      <c r="B13" s="47"/>
      <c r="C13" s="47"/>
      <c r="D13" s="47"/>
    </row>
    <row r="14" ht="18.6" customHeight="1" spans="1:4">
      <c r="A14" s="48" t="s">
        <v>1237</v>
      </c>
      <c r="B14" s="47"/>
      <c r="C14" s="47"/>
      <c r="D14" s="47"/>
    </row>
    <row r="15" ht="18.6" customHeight="1" spans="1:4">
      <c r="A15" s="45" t="s">
        <v>1238</v>
      </c>
      <c r="B15" s="49"/>
      <c r="C15" s="49"/>
      <c r="D15" s="49"/>
    </row>
    <row r="16" ht="18.6" customHeight="1" spans="1:4">
      <c r="A16" s="50" t="s">
        <v>1239</v>
      </c>
      <c r="B16" s="51"/>
      <c r="C16" s="51"/>
      <c r="D16" s="51"/>
    </row>
    <row r="17" ht="18.6" customHeight="1" spans="1:4">
      <c r="A17" s="48" t="s">
        <v>1240</v>
      </c>
      <c r="B17" s="51"/>
      <c r="C17" s="51"/>
      <c r="D17" s="51"/>
    </row>
    <row r="18" ht="18.6" customHeight="1" spans="1:4">
      <c r="A18" s="48" t="s">
        <v>1241</v>
      </c>
      <c r="B18" s="51"/>
      <c r="C18" s="51"/>
      <c r="D18" s="51"/>
    </row>
    <row r="19" ht="18.6" customHeight="1" spans="1:4">
      <c r="A19" s="48" t="s">
        <v>1242</v>
      </c>
      <c r="B19" s="51"/>
      <c r="C19" s="51"/>
      <c r="D19" s="51"/>
    </row>
    <row r="20" ht="18.6" customHeight="1" spans="1:4">
      <c r="A20" s="48" t="s">
        <v>1243</v>
      </c>
      <c r="B20" s="51"/>
      <c r="C20" s="51"/>
      <c r="D20" s="51"/>
    </row>
    <row r="21" ht="18.6" customHeight="1" spans="1:4">
      <c r="A21" s="48" t="s">
        <v>1244</v>
      </c>
      <c r="B21" s="51"/>
      <c r="C21" s="51"/>
      <c r="D21" s="51"/>
    </row>
    <row r="22" ht="18.6" customHeight="1" spans="1:4">
      <c r="A22" s="48" t="s">
        <v>1245</v>
      </c>
      <c r="B22" s="51"/>
      <c r="C22" s="51"/>
      <c r="D22" s="51"/>
    </row>
    <row r="23" ht="18.6" customHeight="1" spans="1:4">
      <c r="A23" s="48" t="s">
        <v>1246</v>
      </c>
      <c r="B23" s="51"/>
      <c r="C23" s="51"/>
      <c r="D23" s="51"/>
    </row>
    <row r="24" ht="18.6" customHeight="1" spans="1:4">
      <c r="A24" s="45" t="s">
        <v>1247</v>
      </c>
      <c r="B24" s="49"/>
      <c r="C24" s="49"/>
      <c r="D24" s="49"/>
    </row>
    <row r="25" ht="18.6" customHeight="1" spans="1:4">
      <c r="A25" s="45" t="s">
        <v>1248</v>
      </c>
      <c r="B25" s="51"/>
      <c r="C25" s="51"/>
      <c r="D25" s="51"/>
    </row>
    <row r="26" ht="18.6" customHeight="1" spans="1:4">
      <c r="A26" s="45" t="s">
        <v>1249</v>
      </c>
      <c r="B26" s="49"/>
      <c r="C26" s="49"/>
      <c r="D26" s="49"/>
    </row>
    <row r="27" ht="18.6" customHeight="1" spans="1:4">
      <c r="A27" s="45" t="s">
        <v>1250</v>
      </c>
      <c r="B27" s="51"/>
      <c r="C27" s="51"/>
      <c r="D27" s="51"/>
    </row>
    <row r="28" ht="18.6" customHeight="1" spans="1:4">
      <c r="A28" s="45" t="s">
        <v>1251</v>
      </c>
      <c r="B28" s="51"/>
      <c r="C28" s="51"/>
      <c r="D28" s="51"/>
    </row>
    <row r="29" ht="18.6" customHeight="1" spans="1:4">
      <c r="A29" s="45" t="s">
        <v>1252</v>
      </c>
      <c r="B29" s="51"/>
      <c r="C29" s="51"/>
      <c r="D29" s="51"/>
    </row>
    <row r="30" ht="18.6" customHeight="1" spans="1:4">
      <c r="A30" s="45" t="s">
        <v>1253</v>
      </c>
      <c r="B30" s="49">
        <v>207</v>
      </c>
      <c r="C30" s="49">
        <v>63</v>
      </c>
      <c r="D30" s="25">
        <f t="shared" ref="D30:D35" si="0">B30/C30</f>
        <v>3.286</v>
      </c>
    </row>
    <row r="31" ht="18.6" customHeight="1" spans="1:4">
      <c r="A31" s="45" t="s">
        <v>1254</v>
      </c>
      <c r="B31" s="51">
        <v>207</v>
      </c>
      <c r="C31" s="51">
        <v>63</v>
      </c>
      <c r="D31" s="25">
        <f t="shared" si="0"/>
        <v>3.286</v>
      </c>
    </row>
    <row r="32" ht="18.6" customHeight="1" spans="1:4">
      <c r="A32" s="52" t="s">
        <v>56</v>
      </c>
      <c r="B32" s="51"/>
      <c r="C32" s="51"/>
      <c r="D32" s="51"/>
    </row>
    <row r="33" ht="18.6" customHeight="1" spans="1:4">
      <c r="A33" s="53" t="s">
        <v>1255</v>
      </c>
      <c r="B33" s="51"/>
      <c r="C33" s="51"/>
      <c r="D33" s="51"/>
    </row>
    <row r="34" ht="18.6" customHeight="1" spans="1:4">
      <c r="A34" s="47" t="s">
        <v>1256</v>
      </c>
      <c r="B34" s="51"/>
      <c r="C34" s="51"/>
      <c r="D34" s="51"/>
    </row>
    <row r="35" ht="18.6" customHeight="1" spans="1:4">
      <c r="A35" s="52" t="s">
        <v>1257</v>
      </c>
      <c r="B35" s="51">
        <v>207</v>
      </c>
      <c r="C35" s="51">
        <v>63</v>
      </c>
      <c r="D35" s="25">
        <f t="shared" si="0"/>
        <v>3.286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"/>
    </sheetView>
  </sheetViews>
  <sheetFormatPr defaultColWidth="9" defaultRowHeight="14.25" outlineLevelCol="3"/>
  <cols>
    <col min="1" max="1" width="37.4" style="13" customWidth="1"/>
    <col min="2" max="2" width="18" style="31" customWidth="1"/>
    <col min="3" max="3" width="14.7" style="32" customWidth="1"/>
    <col min="4" max="4" width="19.8" style="13" customWidth="1"/>
    <col min="5" max="16384" width="9" style="13"/>
  </cols>
  <sheetData>
    <row r="1" ht="19.35" customHeight="1" spans="1:1">
      <c r="A1" s="13" t="s">
        <v>1258</v>
      </c>
    </row>
    <row r="2" ht="26.4" customHeight="1" spans="1:4">
      <c r="A2" s="15" t="s">
        <v>1259</v>
      </c>
      <c r="B2" s="15"/>
      <c r="C2" s="15"/>
      <c r="D2" s="15"/>
    </row>
    <row r="3" ht="17.4" customHeight="1" spans="1:4">
      <c r="A3" s="16"/>
      <c r="B3" s="33"/>
      <c r="C3" s="34"/>
      <c r="D3" s="19" t="s">
        <v>1121</v>
      </c>
    </row>
    <row r="4" ht="37.5" customHeight="1" spans="1:4">
      <c r="A4" s="20" t="s">
        <v>1260</v>
      </c>
      <c r="B4" s="21" t="s">
        <v>4</v>
      </c>
      <c r="C4" s="22" t="s">
        <v>1151</v>
      </c>
      <c r="D4" s="22" t="s">
        <v>62</v>
      </c>
    </row>
    <row r="5" ht="20.4" customHeight="1" spans="1:4">
      <c r="A5" s="23" t="s">
        <v>1261</v>
      </c>
      <c r="B5" s="35">
        <f>SUM(B6:B10)</f>
        <v>95919</v>
      </c>
      <c r="C5" s="35">
        <f>SUM(C6:C10)</f>
        <v>78229</v>
      </c>
      <c r="D5" s="25">
        <f>B5/C5</f>
        <v>1.226</v>
      </c>
    </row>
    <row r="6" ht="20.4" customHeight="1" spans="1:4">
      <c r="A6" s="36" t="s">
        <v>1262</v>
      </c>
      <c r="B6" s="35">
        <v>5955</v>
      </c>
      <c r="C6" s="35">
        <v>5910</v>
      </c>
      <c r="D6" s="25">
        <f t="shared" ref="D6:D21" si="0">B6/C6</f>
        <v>1.008</v>
      </c>
    </row>
    <row r="7" ht="20.4" customHeight="1" spans="1:4">
      <c r="A7" s="36" t="s">
        <v>1263</v>
      </c>
      <c r="B7" s="35">
        <v>33415</v>
      </c>
      <c r="C7" s="35">
        <v>24679</v>
      </c>
      <c r="D7" s="25">
        <f t="shared" si="0"/>
        <v>1.354</v>
      </c>
    </row>
    <row r="8" ht="20.4" customHeight="1" spans="1:4">
      <c r="A8" s="36" t="s">
        <v>1264</v>
      </c>
      <c r="B8" s="35">
        <v>659</v>
      </c>
      <c r="C8" s="35">
        <v>650</v>
      </c>
      <c r="D8" s="25">
        <f t="shared" si="0"/>
        <v>1.014</v>
      </c>
    </row>
    <row r="9" ht="20.4" customHeight="1" spans="1:4">
      <c r="A9" s="36" t="s">
        <v>1265</v>
      </c>
      <c r="B9" s="35">
        <v>3</v>
      </c>
      <c r="C9" s="35">
        <v>4</v>
      </c>
      <c r="D9" s="25">
        <f t="shared" si="0"/>
        <v>0.75</v>
      </c>
    </row>
    <row r="10" ht="20.4" customHeight="1" spans="1:4">
      <c r="A10" s="36" t="s">
        <v>1266</v>
      </c>
      <c r="B10" s="35">
        <v>55887</v>
      </c>
      <c r="C10" s="35">
        <v>46986</v>
      </c>
      <c r="D10" s="25">
        <f t="shared" si="0"/>
        <v>1.189</v>
      </c>
    </row>
    <row r="11" ht="20.4" customHeight="1" spans="1:4">
      <c r="A11" s="23" t="s">
        <v>1267</v>
      </c>
      <c r="B11" s="35">
        <f>SUM(B12:B16)</f>
        <v>94084</v>
      </c>
      <c r="C11" s="35">
        <f>SUM(C12:C16)</f>
        <v>76994</v>
      </c>
      <c r="D11" s="25">
        <f t="shared" si="0"/>
        <v>1.222</v>
      </c>
    </row>
    <row r="12" ht="20.4" customHeight="1" spans="1:4">
      <c r="A12" s="37" t="s">
        <v>1262</v>
      </c>
      <c r="B12" s="35">
        <v>37627</v>
      </c>
      <c r="C12" s="35">
        <v>37882</v>
      </c>
      <c r="D12" s="25">
        <f t="shared" si="0"/>
        <v>0.993</v>
      </c>
    </row>
    <row r="13" ht="20.4" customHeight="1" spans="1:4">
      <c r="A13" s="37" t="s">
        <v>1263</v>
      </c>
      <c r="B13" s="35">
        <v>23102</v>
      </c>
      <c r="C13" s="35">
        <v>20697</v>
      </c>
      <c r="D13" s="25">
        <f t="shared" si="0"/>
        <v>1.116</v>
      </c>
    </row>
    <row r="14" ht="20.4" customHeight="1" spans="1:4">
      <c r="A14" s="37" t="s">
        <v>1264</v>
      </c>
      <c r="B14" s="35">
        <v>224</v>
      </c>
      <c r="C14" s="35">
        <v>100</v>
      </c>
      <c r="D14" s="25">
        <f t="shared" si="0"/>
        <v>2.24</v>
      </c>
    </row>
    <row r="15" ht="20.4" customHeight="1" spans="1:4">
      <c r="A15" s="37" t="s">
        <v>1265</v>
      </c>
      <c r="B15" s="35">
        <v>73</v>
      </c>
      <c r="C15" s="35">
        <v>80</v>
      </c>
      <c r="D15" s="25">
        <f t="shared" si="0"/>
        <v>0.913</v>
      </c>
    </row>
    <row r="16" ht="20.4" customHeight="1" spans="1:4">
      <c r="A16" s="37" t="s">
        <v>1266</v>
      </c>
      <c r="B16" s="35">
        <v>33058</v>
      </c>
      <c r="C16" s="35">
        <v>18235</v>
      </c>
      <c r="D16" s="25">
        <f t="shared" si="0"/>
        <v>1.813</v>
      </c>
    </row>
    <row r="17" ht="20.4" customHeight="1" spans="1:4">
      <c r="A17" s="23" t="s">
        <v>1268</v>
      </c>
      <c r="B17" s="38">
        <f>SUM(B18:B21)</f>
        <v>106336</v>
      </c>
      <c r="C17" s="38">
        <f>SUM(C18:C21)</f>
        <v>89443</v>
      </c>
      <c r="D17" s="25">
        <f t="shared" si="0"/>
        <v>1.189</v>
      </c>
    </row>
    <row r="18" ht="20.4" customHeight="1" spans="1:4">
      <c r="A18" s="36" t="s">
        <v>1262</v>
      </c>
      <c r="B18" s="35">
        <v>20904</v>
      </c>
      <c r="C18" s="38">
        <v>17886</v>
      </c>
      <c r="D18" s="25">
        <f t="shared" si="0"/>
        <v>1.169</v>
      </c>
    </row>
    <row r="19" ht="20.4" customHeight="1" spans="1:4">
      <c r="A19" s="36" t="s">
        <v>1263</v>
      </c>
      <c r="B19" s="35">
        <v>59228</v>
      </c>
      <c r="C19" s="38">
        <v>56784</v>
      </c>
      <c r="D19" s="25">
        <f t="shared" si="0"/>
        <v>1.043</v>
      </c>
    </row>
    <row r="20" ht="20.4" customHeight="1" spans="1:4">
      <c r="A20" s="36" t="s">
        <v>1264</v>
      </c>
      <c r="B20" s="35">
        <v>435</v>
      </c>
      <c r="C20" s="38">
        <v>385</v>
      </c>
      <c r="D20" s="25">
        <f t="shared" si="0"/>
        <v>1.13</v>
      </c>
    </row>
    <row r="21" ht="20.4" customHeight="1" spans="1:4">
      <c r="A21" s="36" t="s">
        <v>1266</v>
      </c>
      <c r="B21" s="35">
        <v>25769</v>
      </c>
      <c r="C21" s="38">
        <v>14388</v>
      </c>
      <c r="D21" s="25">
        <f t="shared" si="0"/>
        <v>1.791</v>
      </c>
    </row>
  </sheetData>
  <mergeCells count="1">
    <mergeCell ref="A2:D2"/>
  </mergeCells>
  <conditionalFormatting sqref="A5:A10">
    <cfRule type="expression" dxfId="0" priority="6" stopIfTrue="1">
      <formula>"len($A:$A)=3"</formula>
    </cfRule>
  </conditionalFormatting>
  <conditionalFormatting sqref="A18:A21">
    <cfRule type="expression" dxfId="0" priority="5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4" sqref="A4"/>
    </sheetView>
  </sheetViews>
  <sheetFormatPr defaultColWidth="9" defaultRowHeight="14.25" outlineLevelCol="3"/>
  <cols>
    <col min="1" max="1" width="46" style="13" customWidth="1"/>
    <col min="2" max="2" width="13.5" style="14" customWidth="1"/>
    <col min="3" max="3" width="13.5" style="13" customWidth="1"/>
    <col min="4" max="4" width="18.8" style="13" customWidth="1"/>
    <col min="5" max="16384" width="9" style="13"/>
  </cols>
  <sheetData>
    <row r="1" ht="19.35" customHeight="1" spans="1:1">
      <c r="A1" s="13" t="s">
        <v>1269</v>
      </c>
    </row>
    <row r="2" ht="26.4" customHeight="1" spans="1:4">
      <c r="A2" s="15" t="s">
        <v>1270</v>
      </c>
      <c r="B2" s="15"/>
      <c r="C2" s="15"/>
      <c r="D2" s="15"/>
    </row>
    <row r="3" ht="17.4" customHeight="1" spans="1:4">
      <c r="A3" s="16"/>
      <c r="B3" s="17"/>
      <c r="C3" s="18"/>
      <c r="D3" s="19" t="s">
        <v>1121</v>
      </c>
    </row>
    <row r="4" ht="32.25" customHeight="1" spans="1:4">
      <c r="A4" s="20" t="s">
        <v>1260</v>
      </c>
      <c r="B4" s="21" t="s">
        <v>4</v>
      </c>
      <c r="C4" s="22" t="s">
        <v>1151</v>
      </c>
      <c r="D4" s="22" t="s">
        <v>62</v>
      </c>
    </row>
    <row r="5" ht="22.95" customHeight="1" spans="1:4">
      <c r="A5" s="23" t="s">
        <v>1271</v>
      </c>
      <c r="B5" s="24">
        <f>SUM(B6:B9)</f>
        <v>32132</v>
      </c>
      <c r="C5" s="24">
        <f>SUM(C6:C9)</f>
        <v>23444</v>
      </c>
      <c r="D5" s="25">
        <f>B5/C5</f>
        <v>1.371</v>
      </c>
    </row>
    <row r="6" ht="22.95" customHeight="1" spans="1:4">
      <c r="A6" s="26" t="s">
        <v>1272</v>
      </c>
      <c r="B6" s="27">
        <v>29445</v>
      </c>
      <c r="C6" s="24">
        <v>21822</v>
      </c>
      <c r="D6" s="25">
        <f t="shared" ref="D6:D16" si="0">B6/C6</f>
        <v>1.349</v>
      </c>
    </row>
    <row r="7" ht="22.95" customHeight="1" spans="1:4">
      <c r="A7" s="26" t="s">
        <v>1273</v>
      </c>
      <c r="B7" s="27">
        <v>809</v>
      </c>
      <c r="C7" s="24">
        <v>590</v>
      </c>
      <c r="D7" s="25">
        <f t="shared" si="0"/>
        <v>1.371</v>
      </c>
    </row>
    <row r="8" ht="22.95" customHeight="1" spans="1:4">
      <c r="A8" s="26" t="s">
        <v>1274</v>
      </c>
      <c r="B8" s="27">
        <v>1873</v>
      </c>
      <c r="C8" s="24">
        <v>1029</v>
      </c>
      <c r="D8" s="25">
        <f t="shared" si="0"/>
        <v>1.82</v>
      </c>
    </row>
    <row r="9" ht="22.95" customHeight="1" spans="1:4">
      <c r="A9" s="26" t="s">
        <v>1275</v>
      </c>
      <c r="B9" s="27">
        <v>5</v>
      </c>
      <c r="C9" s="24">
        <v>3</v>
      </c>
      <c r="D9" s="25">
        <f t="shared" si="0"/>
        <v>1.667</v>
      </c>
    </row>
    <row r="10" ht="22.95" customHeight="1" spans="1:4">
      <c r="A10" s="23" t="s">
        <v>1276</v>
      </c>
      <c r="B10" s="27">
        <f>SUM(B11:B12)</f>
        <v>50276</v>
      </c>
      <c r="C10" s="27">
        <f>SUM(C11:C12)</f>
        <v>47936</v>
      </c>
      <c r="D10" s="25">
        <f t="shared" si="0"/>
        <v>1.049</v>
      </c>
    </row>
    <row r="11" ht="22.95" customHeight="1" spans="1:4">
      <c r="A11" s="28" t="s">
        <v>1277</v>
      </c>
      <c r="B11" s="27">
        <v>50228</v>
      </c>
      <c r="C11" s="27">
        <v>47886</v>
      </c>
      <c r="D11" s="25">
        <f t="shared" si="0"/>
        <v>1.049</v>
      </c>
    </row>
    <row r="12" ht="22.95" customHeight="1" spans="1:4">
      <c r="A12" s="28" t="s">
        <v>1278</v>
      </c>
      <c r="B12" s="27">
        <v>48</v>
      </c>
      <c r="C12" s="27">
        <v>50</v>
      </c>
      <c r="D12" s="25">
        <f t="shared" si="0"/>
        <v>0.96</v>
      </c>
    </row>
    <row r="13" ht="22.95" customHeight="1" spans="1:4">
      <c r="A13" s="23" t="s">
        <v>1279</v>
      </c>
      <c r="B13" s="29">
        <f>SUM(B14:B16)</f>
        <v>77431</v>
      </c>
      <c r="C13" s="29">
        <f>SUM(C14:C16)</f>
        <v>71482</v>
      </c>
      <c r="D13" s="25">
        <f t="shared" si="0"/>
        <v>1.083</v>
      </c>
    </row>
    <row r="14" ht="22.95" customHeight="1" spans="1:4">
      <c r="A14" s="30" t="s">
        <v>1280</v>
      </c>
      <c r="B14" s="27">
        <v>71006</v>
      </c>
      <c r="C14" s="29">
        <v>62524</v>
      </c>
      <c r="D14" s="25">
        <f t="shared" si="0"/>
        <v>1.136</v>
      </c>
    </row>
    <row r="15" ht="22.95" customHeight="1" spans="1:4">
      <c r="A15" s="30" t="s">
        <v>1281</v>
      </c>
      <c r="B15" s="27">
        <v>6272</v>
      </c>
      <c r="C15" s="29">
        <v>5224</v>
      </c>
      <c r="D15" s="25">
        <f t="shared" si="0"/>
        <v>1.201</v>
      </c>
    </row>
    <row r="16" ht="22.95" customHeight="1" spans="1:4">
      <c r="A16" s="30" t="s">
        <v>1282</v>
      </c>
      <c r="B16" s="27">
        <v>153</v>
      </c>
      <c r="C16" s="29">
        <v>3734</v>
      </c>
      <c r="D16" s="25">
        <f t="shared" si="0"/>
        <v>0.041</v>
      </c>
    </row>
  </sheetData>
  <mergeCells count="1">
    <mergeCell ref="A2:D2"/>
  </mergeCells>
  <conditionalFormatting sqref="A5:A9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8" sqref="C8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1283</v>
      </c>
    </row>
    <row r="2" ht="29.4" customHeight="1" spans="1:3">
      <c r="A2" s="2" t="s">
        <v>1284</v>
      </c>
      <c r="B2" s="2"/>
      <c r="C2" s="2"/>
    </row>
    <row r="3" ht="25.95" customHeight="1" spans="2:3">
      <c r="B3" s="3"/>
      <c r="C3" s="4" t="s">
        <v>2</v>
      </c>
    </row>
    <row r="4" ht="27.75" customHeight="1" spans="1:3">
      <c r="A4" s="5" t="s">
        <v>1285</v>
      </c>
      <c r="B4" s="6"/>
      <c r="C4" s="7"/>
    </row>
    <row r="5" ht="27.75" customHeight="1" spans="1:3">
      <c r="A5" s="8" t="s">
        <v>1286</v>
      </c>
      <c r="B5" s="8"/>
      <c r="C5" s="9">
        <v>670134</v>
      </c>
    </row>
    <row r="6" ht="27.75" customHeight="1" spans="1:3">
      <c r="A6" s="8" t="s">
        <v>1287</v>
      </c>
      <c r="B6" s="8"/>
      <c r="C6" s="10"/>
    </row>
    <row r="7" ht="27.75" customHeight="1" spans="1:3">
      <c r="A7" s="8" t="s">
        <v>1288</v>
      </c>
      <c r="B7" s="8"/>
      <c r="C7" s="10"/>
    </row>
    <row r="8" ht="27.75" customHeight="1" spans="1:3">
      <c r="A8" s="8" t="s">
        <v>1289</v>
      </c>
      <c r="B8" s="8"/>
      <c r="C8" s="10"/>
    </row>
    <row r="9" ht="27.75" customHeight="1" spans="1:3">
      <c r="A9" s="5" t="s">
        <v>1290</v>
      </c>
      <c r="B9" s="6"/>
      <c r="C9" s="7"/>
    </row>
    <row r="10" ht="27.75" customHeight="1" spans="1:3">
      <c r="A10" s="8" t="s">
        <v>1291</v>
      </c>
      <c r="B10" s="8"/>
      <c r="C10" s="11">
        <v>680430</v>
      </c>
    </row>
    <row r="11" ht="27.75" customHeight="1" spans="1:3">
      <c r="A11" s="8" t="s">
        <v>1292</v>
      </c>
      <c r="B11" s="8"/>
      <c r="C11" s="11"/>
    </row>
    <row r="12" ht="27.75" customHeight="1" spans="1:3">
      <c r="A12" s="8" t="s">
        <v>1293</v>
      </c>
      <c r="B12" s="8"/>
      <c r="C12" s="11"/>
    </row>
    <row r="14" ht="54.6" customHeight="1" spans="1:3">
      <c r="A14" s="12"/>
      <c r="B14" s="12"/>
      <c r="C14" s="12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5" sqref="C5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spans="1:1">
      <c r="A1" s="1" t="s">
        <v>1294</v>
      </c>
    </row>
    <row r="2" ht="29.4" customHeight="1" spans="1:3">
      <c r="A2" s="2" t="s">
        <v>1295</v>
      </c>
      <c r="B2" s="2"/>
      <c r="C2" s="2"/>
    </row>
    <row r="3" ht="25.95" customHeight="1" spans="2:3">
      <c r="B3" s="3"/>
      <c r="C3" s="4" t="s">
        <v>2</v>
      </c>
    </row>
    <row r="4" ht="29.25" customHeight="1" spans="1:3">
      <c r="A4" s="5" t="s">
        <v>1285</v>
      </c>
      <c r="B4" s="6"/>
      <c r="C4" s="7"/>
    </row>
    <row r="5" ht="29.25" customHeight="1" spans="1:3">
      <c r="A5" s="8" t="s">
        <v>1296</v>
      </c>
      <c r="B5" s="8"/>
      <c r="C5" s="9">
        <v>281794</v>
      </c>
    </row>
    <row r="6" ht="29.25" customHeight="1" spans="1:3">
      <c r="A6" s="8" t="s">
        <v>1297</v>
      </c>
      <c r="B6" s="8"/>
      <c r="C6" s="10"/>
    </row>
    <row r="7" ht="29.25" customHeight="1" spans="1:3">
      <c r="A7" s="8" t="s">
        <v>1298</v>
      </c>
      <c r="B7" s="8"/>
      <c r="C7" s="10"/>
    </row>
    <row r="8" ht="29.25" customHeight="1" spans="1:3">
      <c r="A8" s="8" t="s">
        <v>1299</v>
      </c>
      <c r="B8" s="8"/>
      <c r="C8" s="10"/>
    </row>
    <row r="9" ht="29.25" customHeight="1" spans="1:3">
      <c r="A9" s="5" t="s">
        <v>1290</v>
      </c>
      <c r="B9" s="6"/>
      <c r="C9" s="7"/>
    </row>
    <row r="10" ht="29.25" customHeight="1" spans="1:3">
      <c r="A10" s="8" t="s">
        <v>1300</v>
      </c>
      <c r="B10" s="8"/>
      <c r="C10" s="11">
        <v>282301</v>
      </c>
    </row>
    <row r="11" ht="29.25" customHeight="1" spans="1:3">
      <c r="A11" s="8" t="s">
        <v>1301</v>
      </c>
      <c r="B11" s="8"/>
      <c r="C11" s="11"/>
    </row>
    <row r="12" ht="29.25" customHeight="1" spans="1:3">
      <c r="A12" s="8" t="s">
        <v>1302</v>
      </c>
      <c r="B12" s="8"/>
      <c r="C12" s="11"/>
    </row>
    <row r="14" ht="49.8" customHeight="1" spans="1:3">
      <c r="A14" s="12"/>
      <c r="B14" s="12"/>
      <c r="C14" s="12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4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" sqref="A1"/>
    </sheetView>
  </sheetViews>
  <sheetFormatPr defaultColWidth="9" defaultRowHeight="14.25" outlineLevelCol="6"/>
  <cols>
    <col min="1" max="1" width="38.4" customWidth="1"/>
    <col min="2" max="2" width="12.1" customWidth="1"/>
    <col min="3" max="3" width="13.4" customWidth="1"/>
    <col min="4" max="4" width="15.1" customWidth="1"/>
  </cols>
  <sheetData>
    <row r="1" ht="18" customHeight="1" spans="1:2">
      <c r="A1" s="139" t="s">
        <v>31</v>
      </c>
      <c r="B1" s="165"/>
    </row>
    <row r="2" ht="20.25" spans="1:4">
      <c r="A2" s="166" t="s">
        <v>32</v>
      </c>
      <c r="B2" s="166"/>
      <c r="C2" s="166"/>
      <c r="D2" s="166"/>
    </row>
    <row r="3" spans="1:4">
      <c r="A3" s="167"/>
      <c r="B3" s="165"/>
      <c r="D3" s="168" t="s">
        <v>2</v>
      </c>
    </row>
    <row r="4" ht="42.6" customHeight="1" spans="1:4">
      <c r="A4" s="169" t="s">
        <v>33</v>
      </c>
      <c r="B4" s="169" t="s">
        <v>4</v>
      </c>
      <c r="C4" s="85" t="s">
        <v>34</v>
      </c>
      <c r="D4" s="22" t="s">
        <v>35</v>
      </c>
    </row>
    <row r="5" spans="1:4">
      <c r="A5" s="170" t="s">
        <v>36</v>
      </c>
      <c r="B5" s="171">
        <v>41590</v>
      </c>
      <c r="C5" s="172">
        <v>41050</v>
      </c>
      <c r="D5" s="173">
        <f>B5/C5</f>
        <v>1.013</v>
      </c>
    </row>
    <row r="6" spans="1:4">
      <c r="A6" s="170" t="s">
        <v>37</v>
      </c>
      <c r="B6" s="174">
        <v>610</v>
      </c>
      <c r="C6" s="172">
        <v>610</v>
      </c>
      <c r="D6" s="173">
        <f t="shared" ref="D6:D25" si="0">B6/C6</f>
        <v>1</v>
      </c>
    </row>
    <row r="7" spans="1:4">
      <c r="A7" s="170" t="s">
        <v>38</v>
      </c>
      <c r="B7" s="174">
        <v>41800</v>
      </c>
      <c r="C7" s="172">
        <v>35420</v>
      </c>
      <c r="D7" s="173">
        <f t="shared" si="0"/>
        <v>1.18</v>
      </c>
    </row>
    <row r="8" spans="1:7">
      <c r="A8" s="170" t="s">
        <v>39</v>
      </c>
      <c r="B8" s="174">
        <v>221090</v>
      </c>
      <c r="C8" s="172">
        <v>189300</v>
      </c>
      <c r="D8" s="173">
        <f t="shared" si="0"/>
        <v>1.168</v>
      </c>
      <c r="G8" s="175"/>
    </row>
    <row r="9" spans="1:4">
      <c r="A9" s="170" t="s">
        <v>40</v>
      </c>
      <c r="B9" s="174">
        <v>12990</v>
      </c>
      <c r="C9" s="172">
        <v>12170</v>
      </c>
      <c r="D9" s="173">
        <f t="shared" si="0"/>
        <v>1.067</v>
      </c>
    </row>
    <row r="10" spans="1:4">
      <c r="A10" s="170" t="s">
        <v>41</v>
      </c>
      <c r="B10" s="174">
        <v>8000</v>
      </c>
      <c r="C10" s="172">
        <v>7390</v>
      </c>
      <c r="D10" s="173">
        <f t="shared" si="0"/>
        <v>1.083</v>
      </c>
    </row>
    <row r="11" spans="1:4">
      <c r="A11" s="170" t="s">
        <v>42</v>
      </c>
      <c r="B11" s="174">
        <v>98530</v>
      </c>
      <c r="C11" s="172">
        <v>90610</v>
      </c>
      <c r="D11" s="173">
        <f t="shared" si="0"/>
        <v>1.087</v>
      </c>
    </row>
    <row r="12" spans="1:4">
      <c r="A12" s="170" t="s">
        <v>43</v>
      </c>
      <c r="B12" s="174">
        <v>95820</v>
      </c>
      <c r="C12" s="172">
        <v>109920</v>
      </c>
      <c r="D12" s="173">
        <f t="shared" si="0"/>
        <v>0.872</v>
      </c>
    </row>
    <row r="13" spans="1:4">
      <c r="A13" s="170" t="s">
        <v>44</v>
      </c>
      <c r="B13" s="174">
        <v>3630</v>
      </c>
      <c r="C13" s="172">
        <v>3520</v>
      </c>
      <c r="D13" s="173">
        <f t="shared" si="0"/>
        <v>1.031</v>
      </c>
    </row>
    <row r="14" spans="1:4">
      <c r="A14" s="170" t="s">
        <v>45</v>
      </c>
      <c r="B14" s="174">
        <v>27220</v>
      </c>
      <c r="C14" s="172">
        <v>30690</v>
      </c>
      <c r="D14" s="173">
        <f t="shared" si="0"/>
        <v>0.887</v>
      </c>
    </row>
    <row r="15" spans="1:4">
      <c r="A15" s="170" t="s">
        <v>46</v>
      </c>
      <c r="B15" s="174">
        <v>38840</v>
      </c>
      <c r="C15" s="172">
        <v>36300</v>
      </c>
      <c r="D15" s="173">
        <f t="shared" si="0"/>
        <v>1.07</v>
      </c>
    </row>
    <row r="16" spans="1:4">
      <c r="A16" s="170" t="s">
        <v>47</v>
      </c>
      <c r="B16" s="174">
        <v>12240</v>
      </c>
      <c r="C16" s="172">
        <v>9310</v>
      </c>
      <c r="D16" s="173">
        <f t="shared" si="0"/>
        <v>1.315</v>
      </c>
    </row>
    <row r="17" spans="1:4">
      <c r="A17" s="170" t="s">
        <v>48</v>
      </c>
      <c r="B17" s="174">
        <v>13450</v>
      </c>
      <c r="C17" s="172">
        <v>13630</v>
      </c>
      <c r="D17" s="173">
        <f t="shared" si="0"/>
        <v>0.987</v>
      </c>
    </row>
    <row r="18" spans="1:4">
      <c r="A18" s="170" t="s">
        <v>49</v>
      </c>
      <c r="B18" s="174">
        <v>2580</v>
      </c>
      <c r="C18" s="172">
        <v>2530</v>
      </c>
      <c r="D18" s="173">
        <f t="shared" si="0"/>
        <v>1.02</v>
      </c>
    </row>
    <row r="19" spans="1:4">
      <c r="A19" s="170" t="s">
        <v>50</v>
      </c>
      <c r="B19" s="174">
        <v>6170</v>
      </c>
      <c r="C19" s="172">
        <v>4790</v>
      </c>
      <c r="D19" s="173">
        <f t="shared" si="0"/>
        <v>1.288</v>
      </c>
    </row>
    <row r="20" spans="1:4">
      <c r="A20" s="170" t="s">
        <v>51</v>
      </c>
      <c r="B20" s="174">
        <v>12160</v>
      </c>
      <c r="C20" s="172">
        <v>9920</v>
      </c>
      <c r="D20" s="173">
        <f t="shared" si="0"/>
        <v>1.226</v>
      </c>
    </row>
    <row r="21" spans="1:4">
      <c r="A21" s="170" t="s">
        <v>52</v>
      </c>
      <c r="B21" s="174">
        <v>4350</v>
      </c>
      <c r="C21" s="172">
        <v>3160</v>
      </c>
      <c r="D21" s="173">
        <f t="shared" si="0"/>
        <v>1.377</v>
      </c>
    </row>
    <row r="22" spans="1:4">
      <c r="A22" s="170" t="s">
        <v>53</v>
      </c>
      <c r="B22" s="174">
        <v>16000</v>
      </c>
      <c r="C22" s="172">
        <v>14000</v>
      </c>
      <c r="D22" s="173">
        <f t="shared" si="0"/>
        <v>1.143</v>
      </c>
    </row>
    <row r="23" spans="1:4">
      <c r="A23" s="170" t="s">
        <v>54</v>
      </c>
      <c r="B23" s="174">
        <v>88700</v>
      </c>
      <c r="C23" s="172">
        <v>68220</v>
      </c>
      <c r="D23" s="173">
        <f t="shared" si="0"/>
        <v>1.3</v>
      </c>
    </row>
    <row r="24" spans="1:4">
      <c r="A24" s="170" t="s">
        <v>55</v>
      </c>
      <c r="B24" s="174">
        <v>16400</v>
      </c>
      <c r="C24" s="172">
        <v>12000</v>
      </c>
      <c r="D24" s="173">
        <f t="shared" si="0"/>
        <v>1.367</v>
      </c>
    </row>
    <row r="25" ht="16.2" customHeight="1" spans="1:4">
      <c r="A25" s="176" t="s">
        <v>56</v>
      </c>
      <c r="B25" s="174">
        <f>SUM(B5:B24)</f>
        <v>762170</v>
      </c>
      <c r="C25" s="177">
        <f>SUM(C5:C24)</f>
        <v>694540</v>
      </c>
      <c r="D25" s="173">
        <f t="shared" si="0"/>
        <v>1.097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316"/>
  <sheetViews>
    <sheetView topLeftCell="A560" workbookViewId="0">
      <selection activeCell="B578" sqref="B578"/>
    </sheetView>
  </sheetViews>
  <sheetFormatPr defaultColWidth="9" defaultRowHeight="14.25"/>
  <cols>
    <col min="1" max="1" width="42.625" style="132" customWidth="1"/>
    <col min="2" max="2" width="19.875" style="137" customWidth="1"/>
    <col min="3" max="3" width="18.125" style="137" customWidth="1"/>
    <col min="4" max="4" width="16.125" style="138" customWidth="1"/>
    <col min="5" max="7" width="9" style="136"/>
    <col min="8" max="8" width="10.125" style="136"/>
    <col min="9" max="16384" width="9" style="136"/>
  </cols>
  <sheetData>
    <row r="1" s="132" customFormat="1" ht="18" customHeight="1" spans="1:4">
      <c r="A1" s="139" t="s">
        <v>57</v>
      </c>
      <c r="B1" s="140"/>
      <c r="C1" s="141"/>
      <c r="D1" s="142"/>
    </row>
    <row r="2" s="133" customFormat="1" ht="20.25" spans="1:4">
      <c r="A2" s="143" t="s">
        <v>58</v>
      </c>
      <c r="B2" s="144"/>
      <c r="C2" s="144"/>
      <c r="D2" s="143"/>
    </row>
    <row r="3" s="132" customFormat="1" ht="20.25" customHeight="1" spans="1:4">
      <c r="A3" s="136"/>
      <c r="B3" s="141"/>
      <c r="C3" s="141"/>
      <c r="D3" s="138" t="s">
        <v>2</v>
      </c>
    </row>
    <row r="4" s="132" customFormat="1" ht="36" customHeight="1" spans="1:9">
      <c r="A4" s="145" t="s">
        <v>59</v>
      </c>
      <c r="B4" s="146" t="s">
        <v>60</v>
      </c>
      <c r="C4" s="146" t="s">
        <v>61</v>
      </c>
      <c r="D4" s="147" t="s">
        <v>62</v>
      </c>
      <c r="H4" s="148"/>
      <c r="I4" s="148"/>
    </row>
    <row r="5" s="132" customFormat="1" ht="20.1" customHeight="1" spans="1:8">
      <c r="A5" s="149" t="s">
        <v>63</v>
      </c>
      <c r="B5" s="150">
        <f>SUM(B6,B18,B27,B39,B51,B62,B73,B85,B94,B104,B119,B128,B139,B151,B161,B174,B181,B188,B197,B203,B210,B218,B225,B231,B237,B243,B249,B255)</f>
        <v>32390</v>
      </c>
      <c r="C5" s="150">
        <f>SUM(C6,C18,C27,C39,C51,C62,C73,C85,C94,C104,C119,C128,C139,C151,C161,C174,C181,C188,C197,C203,C210,C218,C225,C231,C237,C243,C249,C255)</f>
        <v>30800</v>
      </c>
      <c r="D5" s="151">
        <f t="shared" ref="D5:D68" si="0">B5/C5</f>
        <v>1.052</v>
      </c>
      <c r="H5" s="152"/>
    </row>
    <row r="6" s="132" customFormat="1" ht="20.1" customHeight="1" spans="1:8">
      <c r="A6" s="153" t="s">
        <v>64</v>
      </c>
      <c r="B6" s="154">
        <f>SUM(B7:B17)</f>
        <v>814</v>
      </c>
      <c r="C6" s="154">
        <f>SUM(C7:C17)</f>
        <v>717</v>
      </c>
      <c r="D6" s="151">
        <f t="shared" si="0"/>
        <v>1.135</v>
      </c>
      <c r="H6" s="152"/>
    </row>
    <row r="7" s="132" customFormat="1" ht="20.1" customHeight="1" spans="1:8">
      <c r="A7" s="153" t="s">
        <v>65</v>
      </c>
      <c r="B7" s="155">
        <v>579</v>
      </c>
      <c r="C7" s="156">
        <v>382</v>
      </c>
      <c r="D7" s="151">
        <f t="shared" si="0"/>
        <v>1.516</v>
      </c>
      <c r="H7" s="152"/>
    </row>
    <row r="8" s="132" customFormat="1" ht="20.1" customHeight="1" spans="1:8">
      <c r="A8" s="153" t="s">
        <v>66</v>
      </c>
      <c r="B8" s="155">
        <v>15</v>
      </c>
      <c r="C8" s="156">
        <v>15</v>
      </c>
      <c r="D8" s="151">
        <f t="shared" si="0"/>
        <v>1</v>
      </c>
      <c r="H8" s="152"/>
    </row>
    <row r="9" s="132" customFormat="1" ht="20.1" customHeight="1" spans="1:8">
      <c r="A9" s="157" t="s">
        <v>67</v>
      </c>
      <c r="B9" s="155">
        <v>5</v>
      </c>
      <c r="C9" s="156"/>
      <c r="D9" s="151" t="e">
        <f t="shared" si="0"/>
        <v>#DIV/0!</v>
      </c>
      <c r="H9" s="152"/>
    </row>
    <row r="10" s="132" customFormat="1" ht="20.1" customHeight="1" spans="1:8">
      <c r="A10" s="157" t="s">
        <v>68</v>
      </c>
      <c r="B10" s="155">
        <v>160</v>
      </c>
      <c r="C10" s="156">
        <v>177</v>
      </c>
      <c r="D10" s="151">
        <f t="shared" si="0"/>
        <v>0.904</v>
      </c>
      <c r="H10" s="152"/>
    </row>
    <row r="11" s="132" customFormat="1" ht="20.1" customHeight="1" spans="1:8">
      <c r="A11" s="157" t="s">
        <v>69</v>
      </c>
      <c r="B11" s="155"/>
      <c r="C11" s="156"/>
      <c r="D11" s="151" t="e">
        <f t="shared" si="0"/>
        <v>#DIV/0!</v>
      </c>
      <c r="H11" s="152"/>
    </row>
    <row r="12" s="132" customFormat="1" ht="20.1" customHeight="1" spans="1:8">
      <c r="A12" s="149" t="s">
        <v>70</v>
      </c>
      <c r="B12" s="155"/>
      <c r="C12" s="156">
        <v>3</v>
      </c>
      <c r="D12" s="151">
        <f t="shared" si="0"/>
        <v>0</v>
      </c>
      <c r="H12" s="152"/>
    </row>
    <row r="13" s="132" customFormat="1" ht="20.1" customHeight="1" spans="1:8">
      <c r="A13" s="149" t="s">
        <v>71</v>
      </c>
      <c r="B13" s="155">
        <v>13</v>
      </c>
      <c r="C13" s="156">
        <v>13</v>
      </c>
      <c r="D13" s="151">
        <f t="shared" si="0"/>
        <v>1</v>
      </c>
      <c r="H13" s="152"/>
    </row>
    <row r="14" s="132" customFormat="1" ht="20.1" customHeight="1" spans="1:8">
      <c r="A14" s="149" t="s">
        <v>72</v>
      </c>
      <c r="B14" s="155">
        <v>14</v>
      </c>
      <c r="C14" s="156">
        <v>96</v>
      </c>
      <c r="D14" s="151">
        <f t="shared" si="0"/>
        <v>0.146</v>
      </c>
      <c r="H14" s="152"/>
    </row>
    <row r="15" s="132" customFormat="1" ht="20.1" customHeight="1" spans="1:8">
      <c r="A15" s="149" t="s">
        <v>73</v>
      </c>
      <c r="B15" s="155"/>
      <c r="C15" s="156">
        <v>5</v>
      </c>
      <c r="D15" s="151">
        <f t="shared" si="0"/>
        <v>0</v>
      </c>
      <c r="H15" s="152"/>
    </row>
    <row r="16" s="132" customFormat="1" ht="20.1" customHeight="1" spans="1:8">
      <c r="A16" s="149" t="s">
        <v>74</v>
      </c>
      <c r="B16" s="155">
        <v>24</v>
      </c>
      <c r="C16" s="156">
        <v>18</v>
      </c>
      <c r="D16" s="151">
        <f t="shared" si="0"/>
        <v>1.333</v>
      </c>
      <c r="H16" s="152"/>
    </row>
    <row r="17" s="132" customFormat="1" ht="20.1" customHeight="1" spans="1:8">
      <c r="A17" s="149" t="s">
        <v>75</v>
      </c>
      <c r="B17" s="155">
        <v>4</v>
      </c>
      <c r="C17" s="156">
        <v>8</v>
      </c>
      <c r="D17" s="151">
        <f t="shared" si="0"/>
        <v>0.5</v>
      </c>
      <c r="H17" s="152"/>
    </row>
    <row r="18" s="132" customFormat="1" ht="20.1" customHeight="1" spans="1:8">
      <c r="A18" s="153" t="s">
        <v>76</v>
      </c>
      <c r="B18" s="154">
        <f>SUM(B19:B26)</f>
        <v>707</v>
      </c>
      <c r="C18" s="154">
        <f>SUM(C19:C26)</f>
        <v>673</v>
      </c>
      <c r="D18" s="151">
        <f t="shared" si="0"/>
        <v>1.051</v>
      </c>
      <c r="H18" s="152"/>
    </row>
    <row r="19" s="132" customFormat="1" ht="20.1" customHeight="1" spans="1:8">
      <c r="A19" s="153" t="s">
        <v>65</v>
      </c>
      <c r="B19" s="155">
        <v>368</v>
      </c>
      <c r="C19" s="156">
        <v>346</v>
      </c>
      <c r="D19" s="151">
        <f t="shared" si="0"/>
        <v>1.064</v>
      </c>
      <c r="H19" s="152"/>
    </row>
    <row r="20" s="132" customFormat="1" ht="20.1" customHeight="1" spans="1:8">
      <c r="A20" s="153" t="s">
        <v>66</v>
      </c>
      <c r="B20" s="155">
        <v>36</v>
      </c>
      <c r="C20" s="156">
        <v>39</v>
      </c>
      <c r="D20" s="151">
        <f t="shared" si="0"/>
        <v>0.923</v>
      </c>
      <c r="H20" s="152"/>
    </row>
    <row r="21" s="132" customFormat="1" ht="20.1" customHeight="1" spans="1:8">
      <c r="A21" s="157" t="s">
        <v>67</v>
      </c>
      <c r="B21" s="155"/>
      <c r="C21" s="156"/>
      <c r="D21" s="151" t="e">
        <f t="shared" si="0"/>
        <v>#DIV/0!</v>
      </c>
      <c r="H21" s="152"/>
    </row>
    <row r="22" s="132" customFormat="1" ht="20.1" customHeight="1" spans="1:8">
      <c r="A22" s="157" t="s">
        <v>77</v>
      </c>
      <c r="B22" s="155">
        <v>145</v>
      </c>
      <c r="C22" s="156">
        <v>145</v>
      </c>
      <c r="D22" s="151">
        <f t="shared" si="0"/>
        <v>1</v>
      </c>
      <c r="H22" s="152"/>
    </row>
    <row r="23" s="132" customFormat="1" ht="20.1" customHeight="1" spans="1:8">
      <c r="A23" s="157" t="s">
        <v>78</v>
      </c>
      <c r="B23" s="155">
        <v>79</v>
      </c>
      <c r="C23" s="156">
        <v>79</v>
      </c>
      <c r="D23" s="151">
        <f t="shared" si="0"/>
        <v>1</v>
      </c>
      <c r="H23" s="152"/>
    </row>
    <row r="24" s="132" customFormat="1" ht="20.1" customHeight="1" spans="1:8">
      <c r="A24" s="157" t="s">
        <v>79</v>
      </c>
      <c r="B24" s="155">
        <v>37</v>
      </c>
      <c r="C24" s="156">
        <v>28</v>
      </c>
      <c r="D24" s="151">
        <f t="shared" si="0"/>
        <v>1.321</v>
      </c>
      <c r="H24" s="152"/>
    </row>
    <row r="25" s="132" customFormat="1" ht="20.1" customHeight="1" spans="1:8">
      <c r="A25" s="157" t="s">
        <v>74</v>
      </c>
      <c r="B25" s="155">
        <v>34</v>
      </c>
      <c r="C25" s="156">
        <v>28</v>
      </c>
      <c r="D25" s="151">
        <f t="shared" si="0"/>
        <v>1.214</v>
      </c>
      <c r="H25" s="152"/>
    </row>
    <row r="26" s="132" customFormat="1" ht="20.1" customHeight="1" spans="1:8">
      <c r="A26" s="157" t="s">
        <v>80</v>
      </c>
      <c r="B26" s="155">
        <v>8</v>
      </c>
      <c r="C26" s="156">
        <v>8</v>
      </c>
      <c r="D26" s="151">
        <f t="shared" si="0"/>
        <v>1</v>
      </c>
      <c r="H26" s="152"/>
    </row>
    <row r="27" s="132" customFormat="1" ht="20.1" customHeight="1" spans="1:8">
      <c r="A27" s="153" t="s">
        <v>81</v>
      </c>
      <c r="B27" s="154">
        <f>SUM(B28:B38)</f>
        <v>9349</v>
      </c>
      <c r="C27" s="154">
        <f>SUM(C28:C38)</f>
        <v>8366</v>
      </c>
      <c r="D27" s="151">
        <f t="shared" si="0"/>
        <v>1.117</v>
      </c>
      <c r="H27" s="152"/>
    </row>
    <row r="28" s="132" customFormat="1" ht="20.1" customHeight="1" spans="1:8">
      <c r="A28" s="153" t="s">
        <v>65</v>
      </c>
      <c r="B28" s="155">
        <v>3291</v>
      </c>
      <c r="C28" s="156">
        <v>3218</v>
      </c>
      <c r="D28" s="151">
        <f t="shared" si="0"/>
        <v>1.023</v>
      </c>
      <c r="H28" s="152"/>
    </row>
    <row r="29" s="132" customFormat="1" ht="20.1" customHeight="1" spans="1:8">
      <c r="A29" s="153" t="s">
        <v>66</v>
      </c>
      <c r="B29" s="155">
        <v>1377</v>
      </c>
      <c r="C29" s="156">
        <v>922</v>
      </c>
      <c r="D29" s="151">
        <f t="shared" si="0"/>
        <v>1.493</v>
      </c>
      <c r="H29" s="152"/>
    </row>
    <row r="30" s="132" customFormat="1" ht="20.1" customHeight="1" spans="1:8">
      <c r="A30" s="157" t="s">
        <v>67</v>
      </c>
      <c r="B30" s="155">
        <v>2707</v>
      </c>
      <c r="C30" s="156">
        <v>2528</v>
      </c>
      <c r="D30" s="151">
        <f t="shared" si="0"/>
        <v>1.071</v>
      </c>
      <c r="H30" s="152"/>
    </row>
    <row r="31" s="132" customFormat="1" ht="20.1" customHeight="1" spans="1:8">
      <c r="A31" s="157" t="s">
        <v>82</v>
      </c>
      <c r="B31" s="155"/>
      <c r="C31" s="156"/>
      <c r="D31" s="151" t="e">
        <f t="shared" si="0"/>
        <v>#DIV/0!</v>
      </c>
      <c r="H31" s="152"/>
    </row>
    <row r="32" s="132" customFormat="1" ht="20.1" customHeight="1" spans="1:8">
      <c r="A32" s="157" t="s">
        <v>83</v>
      </c>
      <c r="B32" s="155">
        <v>366</v>
      </c>
      <c r="C32" s="156">
        <v>423</v>
      </c>
      <c r="D32" s="151">
        <f t="shared" si="0"/>
        <v>0.865</v>
      </c>
      <c r="H32" s="152"/>
    </row>
    <row r="33" s="132" customFormat="1" ht="20.1" customHeight="1" spans="1:8">
      <c r="A33" s="153" t="s">
        <v>84</v>
      </c>
      <c r="B33" s="155">
        <v>8</v>
      </c>
      <c r="C33" s="156">
        <v>8</v>
      </c>
      <c r="D33" s="151">
        <f t="shared" si="0"/>
        <v>1</v>
      </c>
      <c r="H33" s="152"/>
    </row>
    <row r="34" s="132" customFormat="1" ht="20.1" customHeight="1" spans="1:8">
      <c r="A34" s="153" t="s">
        <v>85</v>
      </c>
      <c r="B34" s="155">
        <v>90</v>
      </c>
      <c r="C34" s="156">
        <v>60</v>
      </c>
      <c r="D34" s="151">
        <f t="shared" si="0"/>
        <v>1.5</v>
      </c>
      <c r="H34" s="152"/>
    </row>
    <row r="35" s="132" customFormat="1" ht="20.1" customHeight="1" spans="1:8">
      <c r="A35" s="153" t="s">
        <v>86</v>
      </c>
      <c r="B35" s="155">
        <v>151</v>
      </c>
      <c r="C35" s="156">
        <v>159</v>
      </c>
      <c r="D35" s="151">
        <f t="shared" si="0"/>
        <v>0.95</v>
      </c>
      <c r="H35" s="152"/>
    </row>
    <row r="36" s="132" customFormat="1" ht="20.1" customHeight="1" spans="1:8">
      <c r="A36" s="157" t="s">
        <v>87</v>
      </c>
      <c r="B36" s="155">
        <v>1242</v>
      </c>
      <c r="C36" s="156"/>
      <c r="D36" s="151" t="e">
        <f t="shared" si="0"/>
        <v>#DIV/0!</v>
      </c>
      <c r="H36" s="152"/>
    </row>
    <row r="37" s="132" customFormat="1" ht="20.1" customHeight="1" spans="1:8">
      <c r="A37" s="157" t="s">
        <v>74</v>
      </c>
      <c r="B37" s="155">
        <v>117</v>
      </c>
      <c r="C37" s="156">
        <v>931</v>
      </c>
      <c r="D37" s="151">
        <f t="shared" si="0"/>
        <v>0.126</v>
      </c>
      <c r="H37" s="152"/>
    </row>
    <row r="38" s="132" customFormat="1" ht="20.1" customHeight="1" spans="1:8">
      <c r="A38" s="157" t="s">
        <v>88</v>
      </c>
      <c r="B38" s="155"/>
      <c r="C38" s="156">
        <v>117</v>
      </c>
      <c r="D38" s="151">
        <f t="shared" si="0"/>
        <v>0</v>
      </c>
      <c r="H38" s="152"/>
    </row>
    <row r="39" s="132" customFormat="1" ht="20.1" customHeight="1" spans="1:8">
      <c r="A39" s="153" t="s">
        <v>89</v>
      </c>
      <c r="B39" s="154">
        <f>SUM(B40:B50)</f>
        <v>746</v>
      </c>
      <c r="C39" s="154">
        <f>SUM(C40:C50)</f>
        <v>684</v>
      </c>
      <c r="D39" s="151">
        <f t="shared" si="0"/>
        <v>1.091</v>
      </c>
      <c r="H39" s="152"/>
    </row>
    <row r="40" s="132" customFormat="1" ht="20.1" customHeight="1" spans="1:8">
      <c r="A40" s="153" t="s">
        <v>65</v>
      </c>
      <c r="B40" s="155">
        <v>467</v>
      </c>
      <c r="C40" s="156">
        <v>401</v>
      </c>
      <c r="D40" s="151">
        <f t="shared" si="0"/>
        <v>1.165</v>
      </c>
      <c r="H40" s="152"/>
    </row>
    <row r="41" s="132" customFormat="1" ht="20.1" customHeight="1" spans="1:8">
      <c r="A41" s="153" t="s">
        <v>66</v>
      </c>
      <c r="B41" s="155">
        <v>138</v>
      </c>
      <c r="C41" s="156">
        <v>135</v>
      </c>
      <c r="D41" s="151">
        <f t="shared" si="0"/>
        <v>1.022</v>
      </c>
      <c r="H41" s="152"/>
    </row>
    <row r="42" s="132" customFormat="1" ht="20.1" customHeight="1" spans="1:8">
      <c r="A42" s="157" t="s">
        <v>67</v>
      </c>
      <c r="B42" s="155"/>
      <c r="C42" s="156"/>
      <c r="D42" s="151" t="e">
        <f t="shared" si="0"/>
        <v>#DIV/0!</v>
      </c>
      <c r="H42" s="152"/>
    </row>
    <row r="43" s="132" customFormat="1" ht="20.1" customHeight="1" spans="1:8">
      <c r="A43" s="157" t="s">
        <v>90</v>
      </c>
      <c r="B43" s="155">
        <v>26</v>
      </c>
      <c r="C43" s="156"/>
      <c r="D43" s="151" t="e">
        <f t="shared" si="0"/>
        <v>#DIV/0!</v>
      </c>
      <c r="H43" s="152"/>
    </row>
    <row r="44" s="132" customFormat="1" ht="20.1" customHeight="1" spans="1:8">
      <c r="A44" s="157" t="s">
        <v>91</v>
      </c>
      <c r="B44" s="155"/>
      <c r="C44" s="156"/>
      <c r="D44" s="151" t="e">
        <f t="shared" si="0"/>
        <v>#DIV/0!</v>
      </c>
      <c r="H44" s="152"/>
    </row>
    <row r="45" s="132" customFormat="1" ht="20.1" customHeight="1" spans="1:8">
      <c r="A45" s="153" t="s">
        <v>92</v>
      </c>
      <c r="B45" s="155">
        <v>3</v>
      </c>
      <c r="C45" s="156">
        <v>3</v>
      </c>
      <c r="D45" s="151">
        <f t="shared" si="0"/>
        <v>1</v>
      </c>
      <c r="H45" s="152"/>
    </row>
    <row r="46" s="132" customFormat="1" ht="20.1" customHeight="1" spans="1:8">
      <c r="A46" s="153" t="s">
        <v>93</v>
      </c>
      <c r="B46" s="155"/>
      <c r="C46" s="156"/>
      <c r="D46" s="151" t="e">
        <f t="shared" si="0"/>
        <v>#DIV/0!</v>
      </c>
      <c r="H46" s="152"/>
    </row>
    <row r="47" s="132" customFormat="1" ht="20.1" customHeight="1" spans="1:8">
      <c r="A47" s="153" t="s">
        <v>94</v>
      </c>
      <c r="B47" s="155">
        <v>29</v>
      </c>
      <c r="C47" s="156">
        <f>118+2</f>
        <v>120</v>
      </c>
      <c r="D47" s="151">
        <f t="shared" si="0"/>
        <v>0.242</v>
      </c>
      <c r="H47" s="152"/>
    </row>
    <row r="48" s="132" customFormat="1" ht="20.1" customHeight="1" spans="1:8">
      <c r="A48" s="153" t="s">
        <v>95</v>
      </c>
      <c r="B48" s="155"/>
      <c r="C48" s="156"/>
      <c r="D48" s="151" t="e">
        <f t="shared" si="0"/>
        <v>#DIV/0!</v>
      </c>
      <c r="H48" s="152"/>
    </row>
    <row r="49" s="132" customFormat="1" ht="20.1" customHeight="1" spans="1:8">
      <c r="A49" s="153" t="s">
        <v>74</v>
      </c>
      <c r="B49" s="155">
        <v>83</v>
      </c>
      <c r="C49" s="156">
        <v>25</v>
      </c>
      <c r="D49" s="151">
        <f t="shared" si="0"/>
        <v>3.32</v>
      </c>
      <c r="H49" s="152"/>
    </row>
    <row r="50" s="132" customFormat="1" ht="20.1" customHeight="1" spans="1:8">
      <c r="A50" s="157" t="s">
        <v>96</v>
      </c>
      <c r="B50" s="155"/>
      <c r="C50" s="156"/>
      <c r="D50" s="151" t="e">
        <f t="shared" si="0"/>
        <v>#DIV/0!</v>
      </c>
      <c r="H50" s="152"/>
    </row>
    <row r="51" s="132" customFormat="1" ht="20.1" customHeight="1" spans="1:8">
      <c r="A51" s="157" t="s">
        <v>97</v>
      </c>
      <c r="B51" s="154">
        <f>SUM(B52:B61)</f>
        <v>680</v>
      </c>
      <c r="C51" s="154">
        <f>SUM(C52:C61)</f>
        <v>512</v>
      </c>
      <c r="D51" s="151">
        <f t="shared" si="0"/>
        <v>1.328</v>
      </c>
      <c r="H51" s="152"/>
    </row>
    <row r="52" s="132" customFormat="1" ht="20.1" customHeight="1" spans="1:8">
      <c r="A52" s="157" t="s">
        <v>65</v>
      </c>
      <c r="B52" s="155">
        <v>312</v>
      </c>
      <c r="C52" s="156">
        <v>276</v>
      </c>
      <c r="D52" s="151">
        <f t="shared" si="0"/>
        <v>1.13</v>
      </c>
      <c r="H52" s="152"/>
    </row>
    <row r="53" s="132" customFormat="1" ht="20.1" customHeight="1" spans="1:8">
      <c r="A53" s="149" t="s">
        <v>66</v>
      </c>
      <c r="B53" s="155">
        <v>1</v>
      </c>
      <c r="C53" s="156">
        <v>1</v>
      </c>
      <c r="D53" s="151">
        <f t="shared" si="0"/>
        <v>1</v>
      </c>
      <c r="H53" s="152"/>
    </row>
    <row r="54" s="132" customFormat="1" ht="20.1" customHeight="1" spans="1:8">
      <c r="A54" s="153" t="s">
        <v>67</v>
      </c>
      <c r="B54" s="155"/>
      <c r="C54" s="156"/>
      <c r="D54" s="151" t="e">
        <f t="shared" si="0"/>
        <v>#DIV/0!</v>
      </c>
      <c r="H54" s="152"/>
    </row>
    <row r="55" s="132" customFormat="1" ht="20.1" customHeight="1" spans="1:8">
      <c r="A55" s="153" t="s">
        <v>98</v>
      </c>
      <c r="B55" s="155"/>
      <c r="C55" s="156"/>
      <c r="D55" s="151" t="e">
        <f t="shared" si="0"/>
        <v>#DIV/0!</v>
      </c>
      <c r="H55" s="152"/>
    </row>
    <row r="56" s="132" customFormat="1" ht="20.1" customHeight="1" spans="1:8">
      <c r="A56" s="153" t="s">
        <v>99</v>
      </c>
      <c r="B56" s="155">
        <v>140</v>
      </c>
      <c r="C56" s="156">
        <v>10</v>
      </c>
      <c r="D56" s="151">
        <f t="shared" si="0"/>
        <v>14</v>
      </c>
      <c r="H56" s="152"/>
    </row>
    <row r="57" s="132" customFormat="1" ht="20.1" customHeight="1" spans="1:8">
      <c r="A57" s="157" t="s">
        <v>100</v>
      </c>
      <c r="B57" s="155">
        <v>103</v>
      </c>
      <c r="C57" s="156">
        <v>104</v>
      </c>
      <c r="D57" s="151">
        <f t="shared" si="0"/>
        <v>0.99</v>
      </c>
      <c r="H57" s="152"/>
    </row>
    <row r="58" s="132" customFormat="1" ht="20.1" customHeight="1" spans="1:8">
      <c r="A58" s="157" t="s">
        <v>101</v>
      </c>
      <c r="B58" s="155"/>
      <c r="C58" s="156"/>
      <c r="D58" s="151" t="e">
        <f t="shared" si="0"/>
        <v>#DIV/0!</v>
      </c>
      <c r="H58" s="152"/>
    </row>
    <row r="59" s="132" customFormat="1" ht="20.1" customHeight="1" spans="1:8">
      <c r="A59" s="157" t="s">
        <v>102</v>
      </c>
      <c r="B59" s="155">
        <v>83</v>
      </c>
      <c r="C59" s="156">
        <v>83</v>
      </c>
      <c r="D59" s="151">
        <f t="shared" si="0"/>
        <v>1</v>
      </c>
      <c r="H59" s="152"/>
    </row>
    <row r="60" s="132" customFormat="1" ht="20.1" customHeight="1" spans="1:8">
      <c r="A60" s="153" t="s">
        <v>74</v>
      </c>
      <c r="B60" s="155">
        <v>41</v>
      </c>
      <c r="C60" s="156">
        <v>38</v>
      </c>
      <c r="D60" s="151">
        <f t="shared" si="0"/>
        <v>1.079</v>
      </c>
      <c r="H60" s="152"/>
    </row>
    <row r="61" s="132" customFormat="1" ht="20.1" customHeight="1" spans="1:8">
      <c r="A61" s="153" t="s">
        <v>103</v>
      </c>
      <c r="B61" s="155"/>
      <c r="C61" s="156"/>
      <c r="D61" s="151" t="e">
        <f t="shared" si="0"/>
        <v>#DIV/0!</v>
      </c>
      <c r="H61" s="152"/>
    </row>
    <row r="62" s="132" customFormat="1" ht="20.1" customHeight="1" spans="1:8">
      <c r="A62" s="153" t="s">
        <v>104</v>
      </c>
      <c r="B62" s="154">
        <f>SUM(B63:B72)</f>
        <v>2633</v>
      </c>
      <c r="C62" s="154">
        <f>SUM(C63:C72)</f>
        <v>6364</v>
      </c>
      <c r="D62" s="151">
        <f t="shared" si="0"/>
        <v>0.414</v>
      </c>
      <c r="H62" s="152"/>
    </row>
    <row r="63" s="132" customFormat="1" ht="20.1" customHeight="1" spans="1:8">
      <c r="A63" s="157" t="s">
        <v>65</v>
      </c>
      <c r="B63" s="155">
        <f>378+31</f>
        <v>409</v>
      </c>
      <c r="C63" s="156">
        <v>282</v>
      </c>
      <c r="D63" s="151">
        <f t="shared" si="0"/>
        <v>1.45</v>
      </c>
      <c r="H63" s="152"/>
    </row>
    <row r="64" s="132" customFormat="1" ht="20.1" customHeight="1" spans="1:8">
      <c r="A64" s="149" t="s">
        <v>66</v>
      </c>
      <c r="B64" s="155">
        <v>113</v>
      </c>
      <c r="C64" s="156">
        <v>62</v>
      </c>
      <c r="D64" s="151">
        <f t="shared" si="0"/>
        <v>1.823</v>
      </c>
      <c r="H64" s="152"/>
    </row>
    <row r="65" s="132" customFormat="1" ht="20.1" customHeight="1" spans="1:8">
      <c r="A65" s="149" t="s">
        <v>67</v>
      </c>
      <c r="B65" s="155"/>
      <c r="C65" s="156"/>
      <c r="D65" s="151" t="e">
        <f t="shared" si="0"/>
        <v>#DIV/0!</v>
      </c>
      <c r="H65" s="152"/>
    </row>
    <row r="66" s="132" customFormat="1" ht="20.1" customHeight="1" spans="1:8">
      <c r="A66" s="149" t="s">
        <v>105</v>
      </c>
      <c r="B66" s="155">
        <v>15</v>
      </c>
      <c r="C66" s="156">
        <v>15</v>
      </c>
      <c r="D66" s="151">
        <f t="shared" si="0"/>
        <v>1</v>
      </c>
      <c r="H66" s="152"/>
    </row>
    <row r="67" s="132" customFormat="1" ht="20.1" customHeight="1" spans="1:8">
      <c r="A67" s="149" t="s">
        <v>106</v>
      </c>
      <c r="B67" s="155">
        <v>30</v>
      </c>
      <c r="C67" s="156">
        <v>30</v>
      </c>
      <c r="D67" s="151">
        <f t="shared" si="0"/>
        <v>1</v>
      </c>
      <c r="H67" s="152"/>
    </row>
    <row r="68" s="132" customFormat="1" ht="20.1" customHeight="1" spans="1:8">
      <c r="A68" s="149" t="s">
        <v>107</v>
      </c>
      <c r="B68" s="155">
        <v>5</v>
      </c>
      <c r="C68" s="156">
        <v>5</v>
      </c>
      <c r="D68" s="151">
        <f t="shared" si="0"/>
        <v>1</v>
      </c>
      <c r="H68" s="152"/>
    </row>
    <row r="69" s="132" customFormat="1" ht="20.1" customHeight="1" spans="1:8">
      <c r="A69" s="153" t="s">
        <v>108</v>
      </c>
      <c r="B69" s="155">
        <v>39</v>
      </c>
      <c r="C69" s="156">
        <v>39</v>
      </c>
      <c r="D69" s="151">
        <f t="shared" ref="D69:D132" si="1">B69/C69</f>
        <v>1</v>
      </c>
      <c r="H69" s="152"/>
    </row>
    <row r="70" s="132" customFormat="1" ht="20.1" customHeight="1" spans="1:8">
      <c r="A70" s="157" t="s">
        <v>109</v>
      </c>
      <c r="B70" s="155">
        <v>340</v>
      </c>
      <c r="C70" s="156">
        <v>240</v>
      </c>
      <c r="D70" s="151">
        <f t="shared" si="1"/>
        <v>1.417</v>
      </c>
      <c r="H70" s="152"/>
    </row>
    <row r="71" s="132" customFormat="1" ht="20.1" customHeight="1" spans="1:8">
      <c r="A71" s="157" t="s">
        <v>74</v>
      </c>
      <c r="B71" s="155">
        <f>724+37</f>
        <v>761</v>
      </c>
      <c r="C71" s="156">
        <v>577</v>
      </c>
      <c r="D71" s="151">
        <f t="shared" si="1"/>
        <v>1.319</v>
      </c>
      <c r="H71" s="152"/>
    </row>
    <row r="72" s="132" customFormat="1" ht="20.1" customHeight="1" spans="1:8">
      <c r="A72" s="157" t="s">
        <v>110</v>
      </c>
      <c r="B72" s="155">
        <f>113+808</f>
        <v>921</v>
      </c>
      <c r="C72" s="156">
        <v>5114</v>
      </c>
      <c r="D72" s="151">
        <f t="shared" si="1"/>
        <v>0.18</v>
      </c>
      <c r="H72" s="152"/>
    </row>
    <row r="73" s="132" customFormat="1" ht="20.1" customHeight="1" spans="1:8">
      <c r="A73" s="153" t="s">
        <v>111</v>
      </c>
      <c r="B73" s="154">
        <f>SUM(B74:B84)</f>
        <v>5000</v>
      </c>
      <c r="C73" s="154">
        <f>SUM(C74:C84)</f>
        <v>3000</v>
      </c>
      <c r="D73" s="151">
        <f t="shared" si="1"/>
        <v>1.667</v>
      </c>
      <c r="H73" s="152"/>
    </row>
    <row r="74" s="132" customFormat="1" ht="20.1" customHeight="1" spans="1:8">
      <c r="A74" s="153" t="s">
        <v>65</v>
      </c>
      <c r="B74" s="155"/>
      <c r="C74" s="156"/>
      <c r="D74" s="151" t="e">
        <f t="shared" si="1"/>
        <v>#DIV/0!</v>
      </c>
      <c r="H74" s="152"/>
    </row>
    <row r="75" s="132" customFormat="1" ht="20.1" customHeight="1" spans="1:8">
      <c r="A75" s="153" t="s">
        <v>66</v>
      </c>
      <c r="B75" s="155"/>
      <c r="C75" s="156"/>
      <c r="D75" s="151" t="e">
        <f t="shared" si="1"/>
        <v>#DIV/0!</v>
      </c>
      <c r="H75" s="152"/>
    </row>
    <row r="76" s="132" customFormat="1" ht="20.1" customHeight="1" spans="1:8">
      <c r="A76" s="157" t="s">
        <v>67</v>
      </c>
      <c r="B76" s="155"/>
      <c r="C76" s="156"/>
      <c r="D76" s="151" t="e">
        <f t="shared" si="1"/>
        <v>#DIV/0!</v>
      </c>
      <c r="H76" s="152"/>
    </row>
    <row r="77" s="132" customFormat="1" ht="20.1" customHeight="1" spans="1:8">
      <c r="A77" s="157" t="s">
        <v>112</v>
      </c>
      <c r="B77" s="155"/>
      <c r="C77" s="156"/>
      <c r="D77" s="151" t="e">
        <f t="shared" si="1"/>
        <v>#DIV/0!</v>
      </c>
      <c r="H77" s="152"/>
    </row>
    <row r="78" s="132" customFormat="1" ht="20.1" customHeight="1" spans="1:8">
      <c r="A78" s="157" t="s">
        <v>113</v>
      </c>
      <c r="B78" s="155"/>
      <c r="C78" s="156"/>
      <c r="D78" s="151" t="e">
        <f t="shared" si="1"/>
        <v>#DIV/0!</v>
      </c>
      <c r="H78" s="152"/>
    </row>
    <row r="79" s="132" customFormat="1" ht="20.1" customHeight="1" spans="1:8">
      <c r="A79" s="149" t="s">
        <v>114</v>
      </c>
      <c r="B79" s="155">
        <v>2500</v>
      </c>
      <c r="C79" s="156">
        <v>1000</v>
      </c>
      <c r="D79" s="151">
        <f t="shared" si="1"/>
        <v>2.5</v>
      </c>
      <c r="H79" s="152"/>
    </row>
    <row r="80" s="132" customFormat="1" ht="20.1" customHeight="1" spans="1:8">
      <c r="A80" s="153" t="s">
        <v>115</v>
      </c>
      <c r="B80" s="155"/>
      <c r="C80" s="156"/>
      <c r="D80" s="151" t="e">
        <f t="shared" si="1"/>
        <v>#DIV/0!</v>
      </c>
      <c r="H80" s="152"/>
    </row>
    <row r="81" s="132" customFormat="1" ht="20.1" customHeight="1" spans="1:8">
      <c r="A81" s="153" t="s">
        <v>116</v>
      </c>
      <c r="B81" s="155">
        <v>2500</v>
      </c>
      <c r="C81" s="156">
        <v>2000</v>
      </c>
      <c r="D81" s="151">
        <f t="shared" si="1"/>
        <v>1.25</v>
      </c>
      <c r="H81" s="152"/>
    </row>
    <row r="82" s="132" customFormat="1" ht="20.1" customHeight="1" spans="1:8">
      <c r="A82" s="153" t="s">
        <v>108</v>
      </c>
      <c r="B82" s="155"/>
      <c r="C82" s="156"/>
      <c r="D82" s="151" t="e">
        <f t="shared" si="1"/>
        <v>#DIV/0!</v>
      </c>
      <c r="H82" s="152"/>
    </row>
    <row r="83" s="132" customFormat="1" ht="20.1" customHeight="1" spans="1:8">
      <c r="A83" s="157" t="s">
        <v>74</v>
      </c>
      <c r="B83" s="155"/>
      <c r="C83" s="156"/>
      <c r="D83" s="151" t="e">
        <f t="shared" si="1"/>
        <v>#DIV/0!</v>
      </c>
      <c r="H83" s="152"/>
    </row>
    <row r="84" s="132" customFormat="1" ht="20.1" customHeight="1" spans="1:8">
      <c r="A84" s="157" t="s">
        <v>117</v>
      </c>
      <c r="B84" s="155"/>
      <c r="C84" s="156"/>
      <c r="D84" s="151" t="e">
        <f t="shared" si="1"/>
        <v>#DIV/0!</v>
      </c>
      <c r="H84" s="152"/>
    </row>
    <row r="85" s="132" customFormat="1" ht="20.1" customHeight="1" spans="1:8">
      <c r="A85" s="157" t="s">
        <v>118</v>
      </c>
      <c r="B85" s="154">
        <f>SUM(B86:B93)</f>
        <v>814</v>
      </c>
      <c r="C85" s="154">
        <f>SUM(C86:C93)</f>
        <v>718</v>
      </c>
      <c r="D85" s="151">
        <f t="shared" si="1"/>
        <v>1.134</v>
      </c>
      <c r="H85" s="152"/>
    </row>
    <row r="86" s="132" customFormat="1" ht="20.1" customHeight="1" spans="1:8">
      <c r="A86" s="153" t="s">
        <v>65</v>
      </c>
      <c r="B86" s="155">
        <v>233</v>
      </c>
      <c r="C86" s="156">
        <v>210</v>
      </c>
      <c r="D86" s="151">
        <f t="shared" si="1"/>
        <v>1.11</v>
      </c>
      <c r="H86" s="152"/>
    </row>
    <row r="87" s="132" customFormat="1" ht="20.1" customHeight="1" spans="1:8">
      <c r="A87" s="153" t="s">
        <v>66</v>
      </c>
      <c r="B87" s="155"/>
      <c r="C87" s="156"/>
      <c r="D87" s="151" t="e">
        <f t="shared" si="1"/>
        <v>#DIV/0!</v>
      </c>
      <c r="H87" s="152"/>
    </row>
    <row r="88" s="132" customFormat="1" ht="20.1" customHeight="1" spans="1:8">
      <c r="A88" s="153" t="s">
        <v>67</v>
      </c>
      <c r="B88" s="155"/>
      <c r="C88" s="156"/>
      <c r="D88" s="151" t="e">
        <f t="shared" si="1"/>
        <v>#DIV/0!</v>
      </c>
      <c r="H88" s="152"/>
    </row>
    <row r="89" s="132" customFormat="1" ht="20.1" customHeight="1" spans="1:8">
      <c r="A89" s="157" t="s">
        <v>119</v>
      </c>
      <c r="B89" s="156">
        <v>367</v>
      </c>
      <c r="C89" s="156">
        <v>367</v>
      </c>
      <c r="D89" s="151">
        <f t="shared" si="1"/>
        <v>1</v>
      </c>
      <c r="H89" s="152"/>
    </row>
    <row r="90" s="132" customFormat="1" ht="20.1" customHeight="1" spans="1:8">
      <c r="A90" s="157" t="s">
        <v>120</v>
      </c>
      <c r="B90" s="156">
        <v>1</v>
      </c>
      <c r="C90" s="156">
        <v>1</v>
      </c>
      <c r="D90" s="151">
        <f t="shared" si="1"/>
        <v>1</v>
      </c>
      <c r="H90" s="152"/>
    </row>
    <row r="91" s="132" customFormat="1" ht="20.1" customHeight="1" spans="1:8">
      <c r="A91" s="157" t="s">
        <v>108</v>
      </c>
      <c r="B91" s="155"/>
      <c r="C91" s="156"/>
      <c r="D91" s="151" t="e">
        <f t="shared" si="1"/>
        <v>#DIV/0!</v>
      </c>
      <c r="H91" s="152"/>
    </row>
    <row r="92" s="132" customFormat="1" ht="20.1" customHeight="1" spans="1:8">
      <c r="A92" s="157" t="s">
        <v>74</v>
      </c>
      <c r="B92" s="155">
        <v>198</v>
      </c>
      <c r="C92" s="156">
        <v>125</v>
      </c>
      <c r="D92" s="151">
        <f t="shared" si="1"/>
        <v>1.584</v>
      </c>
      <c r="H92" s="152"/>
    </row>
    <row r="93" s="132" customFormat="1" ht="20.1" customHeight="1" spans="1:8">
      <c r="A93" s="149" t="s">
        <v>121</v>
      </c>
      <c r="B93" s="155">
        <v>15</v>
      </c>
      <c r="C93" s="156">
        <v>15</v>
      </c>
      <c r="D93" s="151">
        <f t="shared" si="1"/>
        <v>1</v>
      </c>
      <c r="H93" s="152"/>
    </row>
    <row r="94" s="132" customFormat="1" ht="20.1" customHeight="1" spans="1:8">
      <c r="A94" s="153" t="s">
        <v>122</v>
      </c>
      <c r="B94" s="155"/>
      <c r="C94" s="154">
        <f>SUM(C95:C103)</f>
        <v>0</v>
      </c>
      <c r="D94" s="151" t="e">
        <f t="shared" si="1"/>
        <v>#DIV/0!</v>
      </c>
      <c r="H94" s="152"/>
    </row>
    <row r="95" s="134" customFormat="1" ht="20.1" customHeight="1" spans="1:8">
      <c r="A95" s="153" t="s">
        <v>65</v>
      </c>
      <c r="B95" s="155"/>
      <c r="C95" s="156"/>
      <c r="D95" s="151" t="e">
        <f t="shared" si="1"/>
        <v>#DIV/0!</v>
      </c>
      <c r="H95" s="158"/>
    </row>
    <row r="96" s="132" customFormat="1" ht="20.1" customHeight="1" spans="1:8">
      <c r="A96" s="157" t="s">
        <v>66</v>
      </c>
      <c r="B96" s="155"/>
      <c r="C96" s="156"/>
      <c r="D96" s="151" t="e">
        <f t="shared" si="1"/>
        <v>#DIV/0!</v>
      </c>
      <c r="H96" s="152"/>
    </row>
    <row r="97" s="132" customFormat="1" ht="20.1" customHeight="1" spans="1:8">
      <c r="A97" s="157" t="s">
        <v>67</v>
      </c>
      <c r="B97" s="155"/>
      <c r="C97" s="156"/>
      <c r="D97" s="151" t="e">
        <f t="shared" si="1"/>
        <v>#DIV/0!</v>
      </c>
      <c r="H97" s="152"/>
    </row>
    <row r="98" s="132" customFormat="1" ht="20.1" customHeight="1" spans="1:8">
      <c r="A98" s="157" t="s">
        <v>123</v>
      </c>
      <c r="B98" s="155"/>
      <c r="C98" s="156"/>
      <c r="D98" s="151" t="e">
        <f t="shared" si="1"/>
        <v>#DIV/0!</v>
      </c>
      <c r="H98" s="152"/>
    </row>
    <row r="99" s="132" customFormat="1" ht="20.1" customHeight="1" spans="1:8">
      <c r="A99" s="153" t="s">
        <v>124</v>
      </c>
      <c r="B99" s="155"/>
      <c r="C99" s="156"/>
      <c r="D99" s="151" t="e">
        <f t="shared" si="1"/>
        <v>#DIV/0!</v>
      </c>
      <c r="H99" s="152"/>
    </row>
    <row r="100" s="132" customFormat="1" ht="20.1" customHeight="1" spans="1:8">
      <c r="A100" s="153" t="s">
        <v>125</v>
      </c>
      <c r="B100" s="155"/>
      <c r="C100" s="156"/>
      <c r="D100" s="151" t="e">
        <f t="shared" si="1"/>
        <v>#DIV/0!</v>
      </c>
      <c r="H100" s="152"/>
    </row>
    <row r="101" s="132" customFormat="1" ht="20.1" customHeight="1" spans="1:8">
      <c r="A101" s="153" t="s">
        <v>108</v>
      </c>
      <c r="B101" s="155"/>
      <c r="C101" s="156"/>
      <c r="D101" s="151" t="e">
        <f t="shared" si="1"/>
        <v>#DIV/0!</v>
      </c>
      <c r="H101" s="152"/>
    </row>
    <row r="102" s="132" customFormat="1" ht="20.25" customHeight="1" spans="1:8">
      <c r="A102" s="157" t="s">
        <v>74</v>
      </c>
      <c r="B102" s="155"/>
      <c r="C102" s="156"/>
      <c r="D102" s="151" t="e">
        <f t="shared" si="1"/>
        <v>#DIV/0!</v>
      </c>
      <c r="H102" s="152"/>
    </row>
    <row r="103" s="132" customFormat="1" ht="20.1" customHeight="1" spans="1:8">
      <c r="A103" s="157" t="s">
        <v>126</v>
      </c>
      <c r="B103" s="155"/>
      <c r="C103" s="156"/>
      <c r="D103" s="151" t="e">
        <f t="shared" si="1"/>
        <v>#DIV/0!</v>
      </c>
      <c r="H103" s="152"/>
    </row>
    <row r="104" s="132" customFormat="1" ht="20.1" customHeight="1" spans="1:8">
      <c r="A104" s="157" t="s">
        <v>127</v>
      </c>
      <c r="B104" s="154">
        <f>SUM(B105:B118)</f>
        <v>1265</v>
      </c>
      <c r="C104" s="154">
        <f>SUM(C105:C118)</f>
        <v>552</v>
      </c>
      <c r="D104" s="151">
        <f t="shared" si="1"/>
        <v>2.292</v>
      </c>
      <c r="H104" s="152"/>
    </row>
    <row r="105" s="132" customFormat="1" ht="20.1" customHeight="1" spans="1:8">
      <c r="A105" s="157" t="s">
        <v>65</v>
      </c>
      <c r="B105" s="155">
        <v>126</v>
      </c>
      <c r="C105" s="156">
        <v>72</v>
      </c>
      <c r="D105" s="151">
        <f t="shared" si="1"/>
        <v>1.75</v>
      </c>
      <c r="H105" s="152"/>
    </row>
    <row r="106" s="132" customFormat="1" ht="20.1" customHeight="1" spans="1:8">
      <c r="A106" s="153" t="s">
        <v>66</v>
      </c>
      <c r="B106" s="155">
        <v>29</v>
      </c>
      <c r="C106" s="156">
        <v>19</v>
      </c>
      <c r="D106" s="151">
        <f t="shared" si="1"/>
        <v>1.526</v>
      </c>
      <c r="H106" s="152"/>
    </row>
    <row r="107" s="132" customFormat="1" ht="20.1" customHeight="1" spans="1:8">
      <c r="A107" s="153" t="s">
        <v>67</v>
      </c>
      <c r="B107" s="155"/>
      <c r="C107" s="156"/>
      <c r="D107" s="151" t="e">
        <f t="shared" si="1"/>
        <v>#DIV/0!</v>
      </c>
      <c r="H107" s="152"/>
    </row>
    <row r="108" s="132" customFormat="1" ht="20.1" customHeight="1" spans="1:8">
      <c r="A108" s="153" t="s">
        <v>128</v>
      </c>
      <c r="B108" s="155"/>
      <c r="C108" s="156"/>
      <c r="D108" s="151" t="e">
        <f t="shared" si="1"/>
        <v>#DIV/0!</v>
      </c>
      <c r="H108" s="152"/>
    </row>
    <row r="109" s="132" customFormat="1" ht="20.1" customHeight="1" spans="1:8">
      <c r="A109" s="157" t="s">
        <v>129</v>
      </c>
      <c r="B109" s="155"/>
      <c r="C109" s="156"/>
      <c r="D109" s="151" t="e">
        <f t="shared" si="1"/>
        <v>#DIV/0!</v>
      </c>
      <c r="H109" s="152"/>
    </row>
    <row r="110" s="132" customFormat="1" ht="20.1" customHeight="1" spans="1:8">
      <c r="A110" s="157" t="s">
        <v>130</v>
      </c>
      <c r="B110" s="155">
        <v>56</v>
      </c>
      <c r="C110" s="156">
        <v>49</v>
      </c>
      <c r="D110" s="151">
        <f t="shared" si="1"/>
        <v>1.143</v>
      </c>
      <c r="H110" s="152"/>
    </row>
    <row r="111" s="132" customFormat="1" ht="20.1" customHeight="1" spans="1:8">
      <c r="A111" s="157" t="s">
        <v>131</v>
      </c>
      <c r="B111" s="155"/>
      <c r="C111" s="156"/>
      <c r="D111" s="151" t="e">
        <f t="shared" si="1"/>
        <v>#DIV/0!</v>
      </c>
      <c r="H111" s="152"/>
    </row>
    <row r="112" s="132" customFormat="1" ht="20.1" customHeight="1" spans="1:8">
      <c r="A112" s="153" t="s">
        <v>132</v>
      </c>
      <c r="B112" s="155">
        <v>850</v>
      </c>
      <c r="C112" s="156">
        <v>200</v>
      </c>
      <c r="D112" s="151">
        <f t="shared" si="1"/>
        <v>4.25</v>
      </c>
      <c r="H112" s="152"/>
    </row>
    <row r="113" s="132" customFormat="1" ht="20.1" customHeight="1" spans="1:8">
      <c r="A113" s="153" t="s">
        <v>133</v>
      </c>
      <c r="B113" s="155"/>
      <c r="C113" s="156"/>
      <c r="D113" s="151" t="e">
        <f t="shared" si="1"/>
        <v>#DIV/0!</v>
      </c>
      <c r="H113" s="152"/>
    </row>
    <row r="114" s="132" customFormat="1" ht="20.1" customHeight="1" spans="1:8">
      <c r="A114" s="153" t="s">
        <v>134</v>
      </c>
      <c r="B114" s="155"/>
      <c r="C114" s="156"/>
      <c r="D114" s="151" t="e">
        <f t="shared" si="1"/>
        <v>#DIV/0!</v>
      </c>
      <c r="H114" s="152"/>
    </row>
    <row r="115" s="132" customFormat="1" ht="20.1" customHeight="1" spans="1:8">
      <c r="A115" s="157" t="s">
        <v>135</v>
      </c>
      <c r="B115" s="155"/>
      <c r="C115" s="156"/>
      <c r="D115" s="151" t="e">
        <f t="shared" si="1"/>
        <v>#DIV/0!</v>
      </c>
      <c r="H115" s="152"/>
    </row>
    <row r="116" s="132" customFormat="1" ht="20.1" customHeight="1" spans="1:8">
      <c r="A116" s="157" t="s">
        <v>136</v>
      </c>
      <c r="B116" s="155"/>
      <c r="C116" s="156"/>
      <c r="D116" s="151" t="e">
        <f t="shared" si="1"/>
        <v>#DIV/0!</v>
      </c>
      <c r="H116" s="152"/>
    </row>
    <row r="117" s="132" customFormat="1" ht="20.1" customHeight="1" spans="1:8">
      <c r="A117" s="157" t="s">
        <v>74</v>
      </c>
      <c r="B117" s="155">
        <v>36</v>
      </c>
      <c r="C117" s="156">
        <v>22</v>
      </c>
      <c r="D117" s="151">
        <f t="shared" si="1"/>
        <v>1.636</v>
      </c>
      <c r="H117" s="152"/>
    </row>
    <row r="118" s="132" customFormat="1" ht="20.1" customHeight="1" spans="1:8">
      <c r="A118" s="157" t="s">
        <v>137</v>
      </c>
      <c r="B118" s="155">
        <v>168</v>
      </c>
      <c r="C118" s="156">
        <v>190</v>
      </c>
      <c r="D118" s="151">
        <f t="shared" si="1"/>
        <v>0.884</v>
      </c>
      <c r="H118" s="152"/>
    </row>
    <row r="119" s="132" customFormat="1" ht="20.1" customHeight="1" spans="1:8">
      <c r="A119" s="149" t="s">
        <v>138</v>
      </c>
      <c r="B119" s="154">
        <f>SUM(B120:B127)</f>
        <v>1461</v>
      </c>
      <c r="C119" s="154">
        <f>SUM(C120:C127)</f>
        <v>807</v>
      </c>
      <c r="D119" s="151">
        <f t="shared" si="1"/>
        <v>1.81</v>
      </c>
      <c r="H119" s="152"/>
    </row>
    <row r="120" s="132" customFormat="1" ht="20.1" customHeight="1" spans="1:8">
      <c r="A120" s="153" t="s">
        <v>65</v>
      </c>
      <c r="B120" s="155">
        <f>882+26</f>
        <v>908</v>
      </c>
      <c r="C120" s="156">
        <v>524</v>
      </c>
      <c r="D120" s="151">
        <f t="shared" si="1"/>
        <v>1.733</v>
      </c>
      <c r="H120" s="152"/>
    </row>
    <row r="121" s="132" customFormat="1" ht="20.1" customHeight="1" spans="1:8">
      <c r="A121" s="153" t="s">
        <v>66</v>
      </c>
      <c r="B121" s="155">
        <v>287</v>
      </c>
      <c r="C121" s="156">
        <v>137</v>
      </c>
      <c r="D121" s="151">
        <f t="shared" si="1"/>
        <v>2.095</v>
      </c>
      <c r="H121" s="152"/>
    </row>
    <row r="122" s="132" customFormat="1" ht="20.1" customHeight="1" spans="1:8">
      <c r="A122" s="153" t="s">
        <v>67</v>
      </c>
      <c r="B122" s="155"/>
      <c r="C122" s="156"/>
      <c r="D122" s="151" t="e">
        <f t="shared" si="1"/>
        <v>#DIV/0!</v>
      </c>
      <c r="H122" s="152"/>
    </row>
    <row r="123" s="132" customFormat="1" ht="20.1" customHeight="1" spans="1:8">
      <c r="A123" s="157" t="s">
        <v>139</v>
      </c>
      <c r="B123" s="155">
        <v>210</v>
      </c>
      <c r="C123" s="156">
        <v>110</v>
      </c>
      <c r="D123" s="151">
        <f t="shared" si="1"/>
        <v>1.909</v>
      </c>
      <c r="H123" s="152"/>
    </row>
    <row r="124" s="132" customFormat="1" ht="20.1" customHeight="1" spans="1:8">
      <c r="A124" s="157" t="s">
        <v>140</v>
      </c>
      <c r="B124" s="155"/>
      <c r="C124" s="156"/>
      <c r="D124" s="151" t="e">
        <f t="shared" si="1"/>
        <v>#DIV/0!</v>
      </c>
      <c r="H124" s="152"/>
    </row>
    <row r="125" s="132" customFormat="1" ht="20.1" customHeight="1" spans="1:8">
      <c r="A125" s="157" t="s">
        <v>141</v>
      </c>
      <c r="B125" s="155"/>
      <c r="C125" s="156"/>
      <c r="D125" s="151" t="e">
        <f t="shared" si="1"/>
        <v>#DIV/0!</v>
      </c>
      <c r="H125" s="152"/>
    </row>
    <row r="126" s="132" customFormat="1" ht="20.1" customHeight="1" spans="1:8">
      <c r="A126" s="153" t="s">
        <v>74</v>
      </c>
      <c r="B126" s="155">
        <v>56</v>
      </c>
      <c r="C126" s="156">
        <v>36</v>
      </c>
      <c r="D126" s="151">
        <f t="shared" si="1"/>
        <v>1.556</v>
      </c>
      <c r="H126" s="152"/>
    </row>
    <row r="127" s="132" customFormat="1" ht="20.1" customHeight="1" spans="1:8">
      <c r="A127" s="153" t="s">
        <v>142</v>
      </c>
      <c r="B127" s="155"/>
      <c r="C127" s="156"/>
      <c r="D127" s="151" t="e">
        <f t="shared" si="1"/>
        <v>#DIV/0!</v>
      </c>
      <c r="H127" s="152"/>
    </row>
    <row r="128" s="132" customFormat="1" ht="20.1" customHeight="1" spans="1:8">
      <c r="A128" s="149" t="s">
        <v>143</v>
      </c>
      <c r="B128" s="155"/>
      <c r="C128" s="154">
        <f>SUM(C129:C138)</f>
        <v>0</v>
      </c>
      <c r="D128" s="151" t="e">
        <f t="shared" si="1"/>
        <v>#DIV/0!</v>
      </c>
      <c r="H128" s="152"/>
    </row>
    <row r="129" s="132" customFormat="1" ht="20.1" customHeight="1" spans="1:8">
      <c r="A129" s="153" t="s">
        <v>65</v>
      </c>
      <c r="B129" s="155"/>
      <c r="C129" s="156"/>
      <c r="D129" s="151" t="e">
        <f t="shared" si="1"/>
        <v>#DIV/0!</v>
      </c>
      <c r="H129" s="152"/>
    </row>
    <row r="130" s="132" customFormat="1" ht="20.1" customHeight="1" spans="1:8">
      <c r="A130" s="153" t="s">
        <v>66</v>
      </c>
      <c r="B130" s="155"/>
      <c r="C130" s="156"/>
      <c r="D130" s="151" t="e">
        <f t="shared" si="1"/>
        <v>#DIV/0!</v>
      </c>
      <c r="H130" s="152"/>
    </row>
    <row r="131" s="132" customFormat="1" ht="20.1" customHeight="1" spans="1:8">
      <c r="A131" s="153" t="s">
        <v>67</v>
      </c>
      <c r="B131" s="155"/>
      <c r="C131" s="156"/>
      <c r="D131" s="151" t="e">
        <f t="shared" si="1"/>
        <v>#DIV/0!</v>
      </c>
      <c r="H131" s="152"/>
    </row>
    <row r="132" s="132" customFormat="1" ht="20.1" customHeight="1" spans="1:8">
      <c r="A132" s="157" t="s">
        <v>144</v>
      </c>
      <c r="B132" s="155"/>
      <c r="C132" s="156"/>
      <c r="D132" s="151" t="e">
        <f t="shared" si="1"/>
        <v>#DIV/0!</v>
      </c>
      <c r="H132" s="152"/>
    </row>
    <row r="133" s="132" customFormat="1" ht="20.1" customHeight="1" spans="1:8">
      <c r="A133" s="157" t="s">
        <v>145</v>
      </c>
      <c r="B133" s="155"/>
      <c r="C133" s="156"/>
      <c r="D133" s="151" t="e">
        <f t="shared" ref="D133:D196" si="2">B133/C133</f>
        <v>#DIV/0!</v>
      </c>
      <c r="H133" s="152"/>
    </row>
    <row r="134" s="132" customFormat="1" ht="20.1" customHeight="1" spans="1:8">
      <c r="A134" s="157" t="s">
        <v>146</v>
      </c>
      <c r="B134" s="155"/>
      <c r="C134" s="156"/>
      <c r="D134" s="151" t="e">
        <f t="shared" si="2"/>
        <v>#DIV/0!</v>
      </c>
      <c r="H134" s="152"/>
    </row>
    <row r="135" s="132" customFormat="1" ht="20.1" customHeight="1" spans="1:8">
      <c r="A135" s="153" t="s">
        <v>147</v>
      </c>
      <c r="B135" s="155"/>
      <c r="C135" s="156"/>
      <c r="D135" s="151" t="e">
        <f t="shared" si="2"/>
        <v>#DIV/0!</v>
      </c>
      <c r="H135" s="152"/>
    </row>
    <row r="136" s="132" customFormat="1" ht="20.1" customHeight="1" spans="1:8">
      <c r="A136" s="153" t="s">
        <v>148</v>
      </c>
      <c r="B136" s="155"/>
      <c r="C136" s="156"/>
      <c r="D136" s="151" t="e">
        <f t="shared" si="2"/>
        <v>#DIV/0!</v>
      </c>
      <c r="H136" s="152"/>
    </row>
    <row r="137" s="132" customFormat="1" ht="20.1" customHeight="1" spans="1:8">
      <c r="A137" s="153" t="s">
        <v>74</v>
      </c>
      <c r="B137" s="155"/>
      <c r="C137" s="156"/>
      <c r="D137" s="151" t="e">
        <f t="shared" si="2"/>
        <v>#DIV/0!</v>
      </c>
      <c r="H137" s="152"/>
    </row>
    <row r="138" s="132" customFormat="1" ht="20.1" customHeight="1" spans="1:8">
      <c r="A138" s="157" t="s">
        <v>149</v>
      </c>
      <c r="B138" s="155"/>
      <c r="C138" s="156"/>
      <c r="D138" s="151" t="e">
        <f t="shared" si="2"/>
        <v>#DIV/0!</v>
      </c>
      <c r="H138" s="152"/>
    </row>
    <row r="139" s="132" customFormat="1" ht="20.1" customHeight="1" spans="1:8">
      <c r="A139" s="157" t="s">
        <v>150</v>
      </c>
      <c r="B139" s="155"/>
      <c r="C139" s="154">
        <f>SUM(C140:C150)</f>
        <v>0</v>
      </c>
      <c r="D139" s="151" t="e">
        <f t="shared" si="2"/>
        <v>#DIV/0!</v>
      </c>
      <c r="H139" s="152"/>
    </row>
    <row r="140" s="132" customFormat="1" ht="20.1" customHeight="1" spans="1:8">
      <c r="A140" s="157" t="s">
        <v>65</v>
      </c>
      <c r="B140" s="155"/>
      <c r="C140" s="156"/>
      <c r="D140" s="151" t="e">
        <f t="shared" si="2"/>
        <v>#DIV/0!</v>
      </c>
      <c r="H140" s="152"/>
    </row>
    <row r="141" s="132" customFormat="1" ht="20.1" customHeight="1" spans="1:8">
      <c r="A141" s="149" t="s">
        <v>66</v>
      </c>
      <c r="B141" s="155"/>
      <c r="C141" s="156"/>
      <c r="D141" s="151" t="e">
        <f t="shared" si="2"/>
        <v>#DIV/0!</v>
      </c>
      <c r="H141" s="152"/>
    </row>
    <row r="142" s="132" customFormat="1" ht="20.1" customHeight="1" spans="1:8">
      <c r="A142" s="153" t="s">
        <v>67</v>
      </c>
      <c r="B142" s="155"/>
      <c r="C142" s="156"/>
      <c r="D142" s="151" t="e">
        <f t="shared" si="2"/>
        <v>#DIV/0!</v>
      </c>
      <c r="H142" s="152"/>
    </row>
    <row r="143" s="132" customFormat="1" ht="20.1" customHeight="1" spans="1:8">
      <c r="A143" s="153" t="s">
        <v>151</v>
      </c>
      <c r="B143" s="155"/>
      <c r="C143" s="156"/>
      <c r="D143" s="151" t="e">
        <f t="shared" si="2"/>
        <v>#DIV/0!</v>
      </c>
      <c r="H143" s="152"/>
    </row>
    <row r="144" s="132" customFormat="1" ht="20.1" customHeight="1" spans="1:8">
      <c r="A144" s="153" t="s">
        <v>152</v>
      </c>
      <c r="B144" s="155"/>
      <c r="C144" s="156"/>
      <c r="D144" s="151" t="e">
        <f t="shared" si="2"/>
        <v>#DIV/0!</v>
      </c>
      <c r="H144" s="152"/>
    </row>
    <row r="145" s="132" customFormat="1" ht="20.1" customHeight="1" spans="1:8">
      <c r="A145" s="157" t="s">
        <v>153</v>
      </c>
      <c r="B145" s="155"/>
      <c r="C145" s="156"/>
      <c r="D145" s="151" t="e">
        <f t="shared" si="2"/>
        <v>#DIV/0!</v>
      </c>
      <c r="H145" s="152"/>
    </row>
    <row r="146" s="132" customFormat="1" ht="20.1" customHeight="1" spans="1:8">
      <c r="A146" s="157" t="s">
        <v>154</v>
      </c>
      <c r="B146" s="155"/>
      <c r="C146" s="156"/>
      <c r="D146" s="151" t="e">
        <f t="shared" si="2"/>
        <v>#DIV/0!</v>
      </c>
      <c r="H146" s="152"/>
    </row>
    <row r="147" s="132" customFormat="1" ht="20.1" customHeight="1" spans="1:8">
      <c r="A147" s="157" t="s">
        <v>155</v>
      </c>
      <c r="B147" s="155"/>
      <c r="C147" s="156"/>
      <c r="D147" s="151" t="e">
        <f t="shared" si="2"/>
        <v>#DIV/0!</v>
      </c>
      <c r="H147" s="152"/>
    </row>
    <row r="148" s="132" customFormat="1" ht="20.1" customHeight="1" spans="1:8">
      <c r="A148" s="153" t="s">
        <v>156</v>
      </c>
      <c r="B148" s="155"/>
      <c r="C148" s="156"/>
      <c r="D148" s="151" t="e">
        <f t="shared" si="2"/>
        <v>#DIV/0!</v>
      </c>
      <c r="H148" s="152"/>
    </row>
    <row r="149" s="132" customFormat="1" ht="20.1" customHeight="1" spans="1:8">
      <c r="A149" s="153" t="s">
        <v>74</v>
      </c>
      <c r="B149" s="155"/>
      <c r="C149" s="156"/>
      <c r="D149" s="151" t="e">
        <f t="shared" si="2"/>
        <v>#DIV/0!</v>
      </c>
      <c r="H149" s="152"/>
    </row>
    <row r="150" s="132" customFormat="1" ht="20.1" customHeight="1" spans="1:8">
      <c r="A150" s="153" t="s">
        <v>157</v>
      </c>
      <c r="B150" s="155"/>
      <c r="C150" s="156"/>
      <c r="D150" s="151" t="e">
        <f t="shared" si="2"/>
        <v>#DIV/0!</v>
      </c>
      <c r="H150" s="152"/>
    </row>
    <row r="151" s="132" customFormat="1" ht="20.1" customHeight="1" spans="1:8">
      <c r="A151" s="157" t="s">
        <v>158</v>
      </c>
      <c r="B151" s="154">
        <f>SUM(B152:B160)</f>
        <v>186</v>
      </c>
      <c r="C151" s="154">
        <f>SUM(C152:C160)</f>
        <v>313</v>
      </c>
      <c r="D151" s="151">
        <f t="shared" si="2"/>
        <v>0.594</v>
      </c>
      <c r="H151" s="152"/>
    </row>
    <row r="152" s="132" customFormat="1" ht="20.1" customHeight="1" spans="1:8">
      <c r="A152" s="157" t="s">
        <v>65</v>
      </c>
      <c r="B152" s="155">
        <v>1</v>
      </c>
      <c r="C152" s="156">
        <v>108</v>
      </c>
      <c r="D152" s="151">
        <f t="shared" si="2"/>
        <v>0.009</v>
      </c>
      <c r="H152" s="152"/>
    </row>
    <row r="153" s="132" customFormat="1" ht="20.1" customHeight="1" spans="1:8">
      <c r="A153" s="157" t="s">
        <v>66</v>
      </c>
      <c r="B153" s="155">
        <v>145</v>
      </c>
      <c r="C153" s="156">
        <v>21</v>
      </c>
      <c r="D153" s="151">
        <f t="shared" si="2"/>
        <v>6.905</v>
      </c>
      <c r="H153" s="152"/>
    </row>
    <row r="154" s="132" customFormat="1" ht="20.1" customHeight="1" spans="1:8">
      <c r="A154" s="149" t="s">
        <v>67</v>
      </c>
      <c r="B154" s="155"/>
      <c r="C154" s="156"/>
      <c r="D154" s="151" t="e">
        <f t="shared" si="2"/>
        <v>#DIV/0!</v>
      </c>
      <c r="H154" s="152"/>
    </row>
    <row r="155" s="132" customFormat="1" ht="20.1" customHeight="1" spans="1:8">
      <c r="A155" s="153" t="s">
        <v>159</v>
      </c>
      <c r="B155" s="155"/>
      <c r="C155" s="156">
        <v>144</v>
      </c>
      <c r="D155" s="151">
        <f t="shared" si="2"/>
        <v>0</v>
      </c>
      <c r="H155" s="152"/>
    </row>
    <row r="156" s="132" customFormat="1" ht="20.1" customHeight="1" spans="1:8">
      <c r="A156" s="153" t="s">
        <v>160</v>
      </c>
      <c r="B156" s="155"/>
      <c r="C156" s="156"/>
      <c r="D156" s="151" t="e">
        <f t="shared" si="2"/>
        <v>#DIV/0!</v>
      </c>
      <c r="H156" s="152"/>
    </row>
    <row r="157" s="132" customFormat="1" ht="20.1" customHeight="1" spans="1:8">
      <c r="A157" s="153" t="s">
        <v>161</v>
      </c>
      <c r="B157" s="156">
        <v>25</v>
      </c>
      <c r="C157" s="156">
        <v>25</v>
      </c>
      <c r="D157" s="151">
        <f t="shared" si="2"/>
        <v>1</v>
      </c>
      <c r="H157" s="152"/>
    </row>
    <row r="158" s="132" customFormat="1" ht="20.1" customHeight="1" spans="1:8">
      <c r="A158" s="157" t="s">
        <v>108</v>
      </c>
      <c r="B158" s="156">
        <v>15</v>
      </c>
      <c r="C158" s="156">
        <v>15</v>
      </c>
      <c r="D158" s="151">
        <f t="shared" si="2"/>
        <v>1</v>
      </c>
      <c r="H158" s="152"/>
    </row>
    <row r="159" s="132" customFormat="1" ht="20.1" customHeight="1" spans="1:8">
      <c r="A159" s="157" t="s">
        <v>74</v>
      </c>
      <c r="B159" s="155"/>
      <c r="C159" s="156"/>
      <c r="D159" s="151" t="e">
        <f t="shared" si="2"/>
        <v>#DIV/0!</v>
      </c>
      <c r="H159" s="152"/>
    </row>
    <row r="160" s="132" customFormat="1" ht="20.1" customHeight="1" spans="1:8">
      <c r="A160" s="157" t="s">
        <v>162</v>
      </c>
      <c r="B160" s="155"/>
      <c r="C160" s="156"/>
      <c r="D160" s="151" t="e">
        <f t="shared" si="2"/>
        <v>#DIV/0!</v>
      </c>
      <c r="H160" s="152"/>
    </row>
    <row r="161" s="132" customFormat="1" ht="20.1" customHeight="1" spans="1:8">
      <c r="A161" s="153" t="s">
        <v>163</v>
      </c>
      <c r="B161" s="154">
        <f>SUM(B162:B173)</f>
        <v>534</v>
      </c>
      <c r="C161" s="154">
        <f>SUM(C162:C173)</f>
        <v>416</v>
      </c>
      <c r="D161" s="151">
        <f t="shared" si="2"/>
        <v>1.284</v>
      </c>
      <c r="H161" s="152"/>
    </row>
    <row r="162" s="132" customFormat="1" ht="20.1" customHeight="1" spans="1:8">
      <c r="A162" s="153" t="s">
        <v>65</v>
      </c>
      <c r="B162" s="155"/>
      <c r="C162" s="156"/>
      <c r="D162" s="151" t="e">
        <f t="shared" si="2"/>
        <v>#DIV/0!</v>
      </c>
      <c r="H162" s="152"/>
    </row>
    <row r="163" s="132" customFormat="1" ht="20.1" customHeight="1" spans="1:8">
      <c r="A163" s="153" t="s">
        <v>66</v>
      </c>
      <c r="B163" s="155"/>
      <c r="C163" s="156"/>
      <c r="D163" s="151" t="e">
        <f t="shared" si="2"/>
        <v>#DIV/0!</v>
      </c>
      <c r="H163" s="152"/>
    </row>
    <row r="164" s="132" customFormat="1" ht="20.1" customHeight="1" spans="1:8">
      <c r="A164" s="157" t="s">
        <v>67</v>
      </c>
      <c r="B164" s="155"/>
      <c r="C164" s="156"/>
      <c r="D164" s="151" t="e">
        <f t="shared" si="2"/>
        <v>#DIV/0!</v>
      </c>
      <c r="H164" s="152"/>
    </row>
    <row r="165" s="132" customFormat="1" ht="20.1" customHeight="1" spans="1:8">
      <c r="A165" s="157" t="s">
        <v>164</v>
      </c>
      <c r="B165" s="155"/>
      <c r="C165" s="156"/>
      <c r="D165" s="151" t="e">
        <f t="shared" si="2"/>
        <v>#DIV/0!</v>
      </c>
      <c r="H165" s="152"/>
    </row>
    <row r="166" s="132" customFormat="1" ht="20.1" customHeight="1" spans="1:8">
      <c r="A166" s="157" t="s">
        <v>165</v>
      </c>
      <c r="B166" s="155"/>
      <c r="C166" s="156"/>
      <c r="D166" s="151" t="e">
        <f t="shared" si="2"/>
        <v>#DIV/0!</v>
      </c>
      <c r="H166" s="152"/>
    </row>
    <row r="167" s="132" customFormat="1" ht="20.1" customHeight="1" spans="1:8">
      <c r="A167" s="157" t="s">
        <v>166</v>
      </c>
      <c r="B167" s="155">
        <v>23</v>
      </c>
      <c r="C167" s="156">
        <v>23</v>
      </c>
      <c r="D167" s="151">
        <f t="shared" si="2"/>
        <v>1</v>
      </c>
      <c r="H167" s="152"/>
    </row>
    <row r="168" s="132" customFormat="1" ht="20.1" customHeight="1" spans="1:8">
      <c r="A168" s="153" t="s">
        <v>167</v>
      </c>
      <c r="B168" s="155"/>
      <c r="C168" s="156"/>
      <c r="D168" s="151" t="e">
        <f t="shared" si="2"/>
        <v>#DIV/0!</v>
      </c>
      <c r="H168" s="152"/>
    </row>
    <row r="169" s="132" customFormat="1" ht="20.1" customHeight="1" spans="1:8">
      <c r="A169" s="153" t="s">
        <v>168</v>
      </c>
      <c r="B169" s="155"/>
      <c r="C169" s="156"/>
      <c r="D169" s="151" t="e">
        <f t="shared" si="2"/>
        <v>#DIV/0!</v>
      </c>
      <c r="H169" s="152"/>
    </row>
    <row r="170" s="132" customFormat="1" ht="20.1" customHeight="1" spans="1:8">
      <c r="A170" s="153" t="s">
        <v>169</v>
      </c>
      <c r="B170" s="155"/>
      <c r="C170" s="156"/>
      <c r="D170" s="151" t="e">
        <f t="shared" si="2"/>
        <v>#DIV/0!</v>
      </c>
      <c r="H170" s="152"/>
    </row>
    <row r="171" s="132" customFormat="1" ht="20.1" customHeight="1" spans="1:8">
      <c r="A171" s="157" t="s">
        <v>108</v>
      </c>
      <c r="B171" s="155"/>
      <c r="C171" s="156"/>
      <c r="D171" s="151" t="e">
        <f t="shared" si="2"/>
        <v>#DIV/0!</v>
      </c>
      <c r="H171" s="152"/>
    </row>
    <row r="172" s="132" customFormat="1" ht="20.1" customHeight="1" spans="1:8">
      <c r="A172" s="157" t="s">
        <v>74</v>
      </c>
      <c r="B172" s="155">
        <v>511</v>
      </c>
      <c r="C172" s="156">
        <v>393</v>
      </c>
      <c r="D172" s="151">
        <f t="shared" si="2"/>
        <v>1.3</v>
      </c>
      <c r="H172" s="152"/>
    </row>
    <row r="173" s="132" customFormat="1" ht="20.1" customHeight="1" spans="1:8">
      <c r="A173" s="157" t="s">
        <v>170</v>
      </c>
      <c r="B173" s="155"/>
      <c r="C173" s="156"/>
      <c r="D173" s="151" t="e">
        <f t="shared" si="2"/>
        <v>#DIV/0!</v>
      </c>
      <c r="H173" s="152"/>
    </row>
    <row r="174" s="132" customFormat="1" ht="20.1" customHeight="1" spans="1:8">
      <c r="A174" s="153" t="s">
        <v>171</v>
      </c>
      <c r="B174" s="154">
        <f>SUM(B175:B180)</f>
        <v>85</v>
      </c>
      <c r="C174" s="154">
        <f>SUM(C175:C180)</f>
        <v>75</v>
      </c>
      <c r="D174" s="151">
        <f t="shared" si="2"/>
        <v>1.133</v>
      </c>
      <c r="H174" s="152"/>
    </row>
    <row r="175" s="132" customFormat="1" ht="20.1" customHeight="1" spans="1:8">
      <c r="A175" s="153" t="s">
        <v>65</v>
      </c>
      <c r="B175" s="155"/>
      <c r="C175" s="156"/>
      <c r="D175" s="151" t="e">
        <f t="shared" si="2"/>
        <v>#DIV/0!</v>
      </c>
      <c r="H175" s="152"/>
    </row>
    <row r="176" s="132" customFormat="1" ht="20.1" customHeight="1" spans="1:8">
      <c r="A176" s="153" t="s">
        <v>66</v>
      </c>
      <c r="B176" s="155"/>
      <c r="C176" s="156"/>
      <c r="D176" s="151" t="e">
        <f t="shared" si="2"/>
        <v>#DIV/0!</v>
      </c>
      <c r="H176" s="152"/>
    </row>
    <row r="177" s="132" customFormat="1" ht="20.1" customHeight="1" spans="1:8">
      <c r="A177" s="157" t="s">
        <v>67</v>
      </c>
      <c r="B177" s="155"/>
      <c r="C177" s="156"/>
      <c r="D177" s="151" t="e">
        <f t="shared" si="2"/>
        <v>#DIV/0!</v>
      </c>
      <c r="H177" s="152"/>
    </row>
    <row r="178" s="132" customFormat="1" ht="20.1" customHeight="1" spans="1:8">
      <c r="A178" s="157" t="s">
        <v>172</v>
      </c>
      <c r="B178" s="155">
        <v>85</v>
      </c>
      <c r="C178" s="156">
        <v>75</v>
      </c>
      <c r="D178" s="151">
        <f t="shared" si="2"/>
        <v>1.133</v>
      </c>
      <c r="H178" s="152"/>
    </row>
    <row r="179" s="132" customFormat="1" ht="20.1" customHeight="1" spans="1:8">
      <c r="A179" s="157" t="s">
        <v>74</v>
      </c>
      <c r="B179" s="155"/>
      <c r="C179" s="156"/>
      <c r="D179" s="151" t="e">
        <f t="shared" si="2"/>
        <v>#DIV/0!</v>
      </c>
      <c r="H179" s="152"/>
    </row>
    <row r="180" s="132" customFormat="1" ht="20.1" customHeight="1" spans="1:8">
      <c r="A180" s="149" t="s">
        <v>173</v>
      </c>
      <c r="B180" s="155"/>
      <c r="C180" s="156"/>
      <c r="D180" s="151" t="e">
        <f t="shared" si="2"/>
        <v>#DIV/0!</v>
      </c>
      <c r="H180" s="152"/>
    </row>
    <row r="181" s="132" customFormat="1" ht="20.1" customHeight="1" spans="1:8">
      <c r="A181" s="153" t="s">
        <v>174</v>
      </c>
      <c r="B181" s="154">
        <f>SUM(B182:B187)</f>
        <v>471</v>
      </c>
      <c r="C181" s="154">
        <f>SUM(C182:C187)</f>
        <v>455</v>
      </c>
      <c r="D181" s="151">
        <f t="shared" si="2"/>
        <v>1.035</v>
      </c>
      <c r="H181" s="152"/>
    </row>
    <row r="182" s="132" customFormat="1" ht="20.1" customHeight="1" spans="1:8">
      <c r="A182" s="153" t="s">
        <v>65</v>
      </c>
      <c r="B182" s="155">
        <v>98</v>
      </c>
      <c r="C182" s="156">
        <v>87</v>
      </c>
      <c r="D182" s="151">
        <f t="shared" si="2"/>
        <v>1.126</v>
      </c>
      <c r="H182" s="152"/>
    </row>
    <row r="183" s="132" customFormat="1" ht="20.1" customHeight="1" spans="1:8">
      <c r="A183" s="153" t="s">
        <v>66</v>
      </c>
      <c r="B183" s="155">
        <v>1</v>
      </c>
      <c r="C183" s="156">
        <v>1</v>
      </c>
      <c r="D183" s="151">
        <f t="shared" si="2"/>
        <v>1</v>
      </c>
      <c r="H183" s="152"/>
    </row>
    <row r="184" s="132" customFormat="1" ht="20.1" customHeight="1" spans="1:8">
      <c r="A184" s="157" t="s">
        <v>67</v>
      </c>
      <c r="B184" s="155"/>
      <c r="C184" s="156"/>
      <c r="D184" s="151" t="e">
        <f t="shared" si="2"/>
        <v>#DIV/0!</v>
      </c>
      <c r="H184" s="152"/>
    </row>
    <row r="185" s="132" customFormat="1" ht="20.1" customHeight="1" spans="1:8">
      <c r="A185" s="157" t="s">
        <v>175</v>
      </c>
      <c r="B185" s="155">
        <v>352</v>
      </c>
      <c r="C185" s="156">
        <v>352</v>
      </c>
      <c r="D185" s="151">
        <f t="shared" si="2"/>
        <v>1</v>
      </c>
      <c r="H185" s="152"/>
    </row>
    <row r="186" s="132" customFormat="1" ht="20.1" customHeight="1" spans="1:8">
      <c r="A186" s="157" t="s">
        <v>74</v>
      </c>
      <c r="B186" s="155">
        <v>20</v>
      </c>
      <c r="C186" s="156">
        <v>15</v>
      </c>
      <c r="D186" s="151">
        <f t="shared" si="2"/>
        <v>1.333</v>
      </c>
      <c r="H186" s="152"/>
    </row>
    <row r="187" s="132" customFormat="1" ht="20.1" customHeight="1" spans="1:8">
      <c r="A187" s="153" t="s">
        <v>176</v>
      </c>
      <c r="B187" s="155"/>
      <c r="C187" s="156"/>
      <c r="D187" s="151" t="e">
        <f t="shared" si="2"/>
        <v>#DIV/0!</v>
      </c>
      <c r="H187" s="152"/>
    </row>
    <row r="188" s="132" customFormat="1" ht="20.1" customHeight="1" spans="1:8">
      <c r="A188" s="153" t="s">
        <v>177</v>
      </c>
      <c r="B188" s="154">
        <f>SUM(B189:B196)</f>
        <v>676</v>
      </c>
      <c r="C188" s="154">
        <f>SUM(C189:C196)</f>
        <v>588</v>
      </c>
      <c r="D188" s="151">
        <f t="shared" si="2"/>
        <v>1.15</v>
      </c>
      <c r="H188" s="152"/>
    </row>
    <row r="189" s="132" customFormat="1" ht="20.1" customHeight="1" spans="1:8">
      <c r="A189" s="153" t="s">
        <v>65</v>
      </c>
      <c r="B189" s="155">
        <v>406</v>
      </c>
      <c r="C189" s="156">
        <v>357</v>
      </c>
      <c r="D189" s="151">
        <f t="shared" si="2"/>
        <v>1.137</v>
      </c>
      <c r="H189" s="152"/>
    </row>
    <row r="190" s="132" customFormat="1" ht="20.1" customHeight="1" spans="1:8">
      <c r="A190" s="157" t="s">
        <v>66</v>
      </c>
      <c r="B190" s="155">
        <v>1</v>
      </c>
      <c r="C190" s="156">
        <v>2</v>
      </c>
      <c r="D190" s="151">
        <f t="shared" si="2"/>
        <v>0.5</v>
      </c>
      <c r="H190" s="152"/>
    </row>
    <row r="191" s="132" customFormat="1" ht="20.1" customHeight="1" spans="1:8">
      <c r="A191" s="157" t="s">
        <v>67</v>
      </c>
      <c r="B191" s="155"/>
      <c r="C191" s="156"/>
      <c r="D191" s="151" t="e">
        <f t="shared" si="2"/>
        <v>#DIV/0!</v>
      </c>
      <c r="H191" s="152"/>
    </row>
    <row r="192" s="132" customFormat="1" ht="20.1" customHeight="1" spans="1:8">
      <c r="A192" s="157" t="s">
        <v>178</v>
      </c>
      <c r="B192" s="155"/>
      <c r="C192" s="156"/>
      <c r="D192" s="151" t="e">
        <f t="shared" si="2"/>
        <v>#DIV/0!</v>
      </c>
      <c r="H192" s="152"/>
    </row>
    <row r="193" s="132" customFormat="1" ht="20.1" customHeight="1" spans="1:8">
      <c r="A193" s="149" t="s">
        <v>179</v>
      </c>
      <c r="B193" s="155">
        <v>35</v>
      </c>
      <c r="C193" s="156">
        <v>31</v>
      </c>
      <c r="D193" s="151">
        <f t="shared" si="2"/>
        <v>1.129</v>
      </c>
      <c r="H193" s="152"/>
    </row>
    <row r="194" s="132" customFormat="1" ht="20.1" customHeight="1" spans="1:8">
      <c r="A194" s="153" t="s">
        <v>180</v>
      </c>
      <c r="B194" s="155">
        <v>232</v>
      </c>
      <c r="C194" s="156">
        <v>195</v>
      </c>
      <c r="D194" s="151">
        <f t="shared" si="2"/>
        <v>1.19</v>
      </c>
      <c r="H194" s="152"/>
    </row>
    <row r="195" s="132" customFormat="1" ht="20.1" customHeight="1" spans="1:8">
      <c r="A195" s="153" t="s">
        <v>74</v>
      </c>
      <c r="B195" s="155"/>
      <c r="C195" s="156"/>
      <c r="D195" s="151" t="e">
        <f t="shared" si="2"/>
        <v>#DIV/0!</v>
      </c>
      <c r="H195" s="152"/>
    </row>
    <row r="196" s="132" customFormat="1" ht="20.1" customHeight="1" spans="1:8">
      <c r="A196" s="153" t="s">
        <v>181</v>
      </c>
      <c r="B196" s="155">
        <v>2</v>
      </c>
      <c r="C196" s="156">
        <v>3</v>
      </c>
      <c r="D196" s="151">
        <f t="shared" si="2"/>
        <v>0.667</v>
      </c>
      <c r="H196" s="152"/>
    </row>
    <row r="197" s="132" customFormat="1" ht="20.1" customHeight="1" spans="1:8">
      <c r="A197" s="157" t="s">
        <v>182</v>
      </c>
      <c r="B197" s="154">
        <f>SUM(B198:B202)</f>
        <v>238</v>
      </c>
      <c r="C197" s="154">
        <f>SUM(C198:C202)</f>
        <v>248</v>
      </c>
      <c r="D197" s="151">
        <f t="shared" ref="D197:D260" si="3">B197/C197</f>
        <v>0.96</v>
      </c>
      <c r="H197" s="152"/>
    </row>
    <row r="198" s="132" customFormat="1" ht="20.1" customHeight="1" spans="1:8">
      <c r="A198" s="157" t="s">
        <v>65</v>
      </c>
      <c r="B198" s="155">
        <v>16</v>
      </c>
      <c r="C198" s="156">
        <v>13</v>
      </c>
      <c r="D198" s="151">
        <f t="shared" si="3"/>
        <v>1.231</v>
      </c>
      <c r="H198" s="152"/>
    </row>
    <row r="199" s="132" customFormat="1" ht="20.1" customHeight="1" spans="1:8">
      <c r="A199" s="157" t="s">
        <v>66</v>
      </c>
      <c r="B199" s="155"/>
      <c r="C199" s="156"/>
      <c r="D199" s="151" t="e">
        <f t="shared" si="3"/>
        <v>#DIV/0!</v>
      </c>
      <c r="H199" s="152"/>
    </row>
    <row r="200" s="132" customFormat="1" ht="20.1" customHeight="1" spans="1:8">
      <c r="A200" s="153" t="s">
        <v>67</v>
      </c>
      <c r="B200" s="155"/>
      <c r="C200" s="156"/>
      <c r="D200" s="151" t="e">
        <f t="shared" si="3"/>
        <v>#DIV/0!</v>
      </c>
      <c r="H200" s="152"/>
    </row>
    <row r="201" s="132" customFormat="1" ht="20.1" customHeight="1" spans="1:8">
      <c r="A201" s="153" t="s">
        <v>183</v>
      </c>
      <c r="B201" s="155">
        <v>222</v>
      </c>
      <c r="C201" s="156">
        <f>190+45</f>
        <v>235</v>
      </c>
      <c r="D201" s="151">
        <f t="shared" si="3"/>
        <v>0.945</v>
      </c>
      <c r="H201" s="152"/>
    </row>
    <row r="202" s="132" customFormat="1" ht="20.1" customHeight="1" spans="1:8">
      <c r="A202" s="153" t="s">
        <v>184</v>
      </c>
      <c r="B202" s="155"/>
      <c r="C202" s="156"/>
      <c r="D202" s="151" t="e">
        <f t="shared" si="3"/>
        <v>#DIV/0!</v>
      </c>
      <c r="H202" s="152"/>
    </row>
    <row r="203" s="132" customFormat="1" ht="20.1" customHeight="1" spans="1:8">
      <c r="A203" s="157" t="s">
        <v>185</v>
      </c>
      <c r="B203" s="154">
        <f>SUM(B204:B209)</f>
        <v>317</v>
      </c>
      <c r="C203" s="154">
        <f>SUM(C204:C209)</f>
        <v>292</v>
      </c>
      <c r="D203" s="151">
        <f t="shared" si="3"/>
        <v>1.086</v>
      </c>
      <c r="H203" s="152"/>
    </row>
    <row r="204" s="132" customFormat="1" ht="20.1" customHeight="1" spans="1:8">
      <c r="A204" s="157" t="s">
        <v>65</v>
      </c>
      <c r="B204" s="155">
        <v>146</v>
      </c>
      <c r="C204" s="156">
        <v>112</v>
      </c>
      <c r="D204" s="151">
        <f t="shared" si="3"/>
        <v>1.304</v>
      </c>
      <c r="H204" s="152"/>
    </row>
    <row r="205" s="132" customFormat="1" ht="20.1" customHeight="1" spans="1:8">
      <c r="A205" s="157" t="s">
        <v>66</v>
      </c>
      <c r="B205" s="155">
        <v>5</v>
      </c>
      <c r="C205" s="156">
        <v>5</v>
      </c>
      <c r="D205" s="151">
        <f t="shared" si="3"/>
        <v>1</v>
      </c>
      <c r="H205" s="152"/>
    </row>
    <row r="206" s="132" customFormat="1" ht="20.1" customHeight="1" spans="1:8">
      <c r="A206" s="149" t="s">
        <v>67</v>
      </c>
      <c r="B206" s="155"/>
      <c r="C206" s="156"/>
      <c r="D206" s="151" t="e">
        <f t="shared" si="3"/>
        <v>#DIV/0!</v>
      </c>
      <c r="H206" s="152"/>
    </row>
    <row r="207" s="132" customFormat="1" ht="20.1" customHeight="1" spans="1:8">
      <c r="A207" s="153" t="s">
        <v>79</v>
      </c>
      <c r="B207" s="155">
        <v>113</v>
      </c>
      <c r="C207" s="156">
        <v>143</v>
      </c>
      <c r="D207" s="151">
        <f t="shared" si="3"/>
        <v>0.79</v>
      </c>
      <c r="H207" s="152"/>
    </row>
    <row r="208" s="132" customFormat="1" ht="20.1" customHeight="1" spans="1:8">
      <c r="A208" s="153" t="s">
        <v>74</v>
      </c>
      <c r="B208" s="155">
        <v>53</v>
      </c>
      <c r="C208" s="156">
        <v>32</v>
      </c>
      <c r="D208" s="151">
        <f t="shared" si="3"/>
        <v>1.656</v>
      </c>
      <c r="H208" s="152"/>
    </row>
    <row r="209" s="132" customFormat="1" ht="20.1" customHeight="1" spans="1:8">
      <c r="A209" s="153" t="s">
        <v>186</v>
      </c>
      <c r="B209" s="155"/>
      <c r="C209" s="156"/>
      <c r="D209" s="151" t="e">
        <f t="shared" si="3"/>
        <v>#DIV/0!</v>
      </c>
      <c r="H209" s="152"/>
    </row>
    <row r="210" s="132" customFormat="1" ht="20.1" customHeight="1" spans="1:8">
      <c r="A210" s="157" t="s">
        <v>187</v>
      </c>
      <c r="B210" s="154">
        <f>SUM(B211:B217)</f>
        <v>1018</v>
      </c>
      <c r="C210" s="154">
        <f>SUM(C211:C217)</f>
        <v>1154</v>
      </c>
      <c r="D210" s="151">
        <f t="shared" si="3"/>
        <v>0.882</v>
      </c>
      <c r="H210" s="152"/>
    </row>
    <row r="211" s="132" customFormat="1" ht="20.1" customHeight="1" spans="1:8">
      <c r="A211" s="157" t="s">
        <v>65</v>
      </c>
      <c r="B211" s="155">
        <f>332+4</f>
        <v>336</v>
      </c>
      <c r="C211" s="156">
        <v>513</v>
      </c>
      <c r="D211" s="151">
        <f t="shared" si="3"/>
        <v>0.655</v>
      </c>
      <c r="H211" s="152"/>
    </row>
    <row r="212" s="132" customFormat="1" ht="20.1" customHeight="1" spans="1:8">
      <c r="A212" s="157" t="s">
        <v>66</v>
      </c>
      <c r="B212" s="155">
        <v>65</v>
      </c>
      <c r="C212" s="156">
        <f>69+7</f>
        <v>76</v>
      </c>
      <c r="D212" s="151">
        <f t="shared" si="3"/>
        <v>0.855</v>
      </c>
      <c r="H212" s="152"/>
    </row>
    <row r="213" s="132" customFormat="1" ht="20.1" customHeight="1" spans="1:8">
      <c r="A213" s="153" t="s">
        <v>67</v>
      </c>
      <c r="B213" s="155"/>
      <c r="C213" s="156"/>
      <c r="D213" s="151" t="e">
        <f t="shared" si="3"/>
        <v>#DIV/0!</v>
      </c>
      <c r="H213" s="152"/>
    </row>
    <row r="214" s="132" customFormat="1" ht="20.1" customHeight="1" spans="1:8">
      <c r="A214" s="153" t="s">
        <v>188</v>
      </c>
      <c r="B214" s="155"/>
      <c r="C214" s="156"/>
      <c r="D214" s="151" t="e">
        <f t="shared" si="3"/>
        <v>#DIV/0!</v>
      </c>
      <c r="H214" s="152"/>
    </row>
    <row r="215" s="132" customFormat="1" ht="20.1" customHeight="1" spans="1:8">
      <c r="A215" s="153" t="s">
        <v>189</v>
      </c>
      <c r="B215" s="155">
        <v>14</v>
      </c>
      <c r="C215" s="156">
        <v>14</v>
      </c>
      <c r="D215" s="151">
        <f t="shared" si="3"/>
        <v>1</v>
      </c>
      <c r="H215" s="152"/>
    </row>
    <row r="216" s="132" customFormat="1" ht="20.1" customHeight="1" spans="1:8">
      <c r="A216" s="157" t="s">
        <v>74</v>
      </c>
      <c r="B216" s="155">
        <v>123</v>
      </c>
      <c r="C216" s="156">
        <v>112</v>
      </c>
      <c r="D216" s="151">
        <f t="shared" si="3"/>
        <v>1.098</v>
      </c>
      <c r="H216" s="152"/>
    </row>
    <row r="217" s="132" customFormat="1" ht="20.1" customHeight="1" spans="1:8">
      <c r="A217" s="157" t="s">
        <v>190</v>
      </c>
      <c r="B217" s="155">
        <v>480</v>
      </c>
      <c r="C217" s="156">
        <v>439</v>
      </c>
      <c r="D217" s="151">
        <f t="shared" si="3"/>
        <v>1.093</v>
      </c>
      <c r="H217" s="152"/>
    </row>
    <row r="218" s="132" customFormat="1" ht="20.1" customHeight="1" spans="1:8">
      <c r="A218" s="157" t="s">
        <v>191</v>
      </c>
      <c r="B218" s="154">
        <f>SUM(B219:B224)</f>
        <v>3402</v>
      </c>
      <c r="C218" s="154">
        <f>SUM(C219:C224)</f>
        <v>2894</v>
      </c>
      <c r="D218" s="151">
        <f t="shared" si="3"/>
        <v>1.176</v>
      </c>
      <c r="H218" s="152"/>
    </row>
    <row r="219" s="132" customFormat="1" ht="20.1" customHeight="1" spans="1:8">
      <c r="A219" s="157" t="s">
        <v>65</v>
      </c>
      <c r="B219" s="155">
        <v>1605</v>
      </c>
      <c r="C219" s="156">
        <v>1162</v>
      </c>
      <c r="D219" s="151">
        <f t="shared" si="3"/>
        <v>1.381</v>
      </c>
      <c r="H219" s="152"/>
    </row>
    <row r="220" s="132" customFormat="1" ht="20.1" customHeight="1" spans="1:8">
      <c r="A220" s="153" t="s">
        <v>66</v>
      </c>
      <c r="B220" s="155">
        <v>126</v>
      </c>
      <c r="C220" s="156">
        <v>115</v>
      </c>
      <c r="D220" s="151">
        <f t="shared" si="3"/>
        <v>1.096</v>
      </c>
      <c r="H220" s="152"/>
    </row>
    <row r="221" s="132" customFormat="1" ht="20.1" customHeight="1" spans="1:8">
      <c r="A221" s="153" t="s">
        <v>67</v>
      </c>
      <c r="B221" s="155"/>
      <c r="C221" s="156"/>
      <c r="D221" s="151" t="e">
        <f t="shared" si="3"/>
        <v>#DIV/0!</v>
      </c>
      <c r="H221" s="152"/>
    </row>
    <row r="222" s="132" customFormat="1" ht="20.1" customHeight="1" spans="1:8">
      <c r="A222" s="153" t="s">
        <v>192</v>
      </c>
      <c r="B222" s="155">
        <v>396</v>
      </c>
      <c r="C222" s="156">
        <v>416</v>
      </c>
      <c r="D222" s="151">
        <f t="shared" si="3"/>
        <v>0.952</v>
      </c>
      <c r="H222" s="152"/>
    </row>
    <row r="223" s="132" customFormat="1" ht="20.1" customHeight="1" spans="1:8">
      <c r="A223" s="157" t="s">
        <v>74</v>
      </c>
      <c r="B223" s="155">
        <v>103</v>
      </c>
      <c r="C223" s="156">
        <v>101</v>
      </c>
      <c r="D223" s="151">
        <f t="shared" si="3"/>
        <v>1.02</v>
      </c>
      <c r="H223" s="152"/>
    </row>
    <row r="224" s="132" customFormat="1" ht="20.1" customHeight="1" spans="1:8">
      <c r="A224" s="157" t="s">
        <v>193</v>
      </c>
      <c r="B224" s="155">
        <v>1172</v>
      </c>
      <c r="C224" s="156">
        <v>1100</v>
      </c>
      <c r="D224" s="151">
        <f t="shared" si="3"/>
        <v>1.065</v>
      </c>
      <c r="H224" s="152"/>
    </row>
    <row r="225" s="132" customFormat="1" ht="20.1" customHeight="1" spans="1:8">
      <c r="A225" s="157" t="s">
        <v>194</v>
      </c>
      <c r="B225" s="154">
        <f>SUM(B226:B230)</f>
        <v>945</v>
      </c>
      <c r="C225" s="154">
        <f>SUM(C226:C230)</f>
        <v>883</v>
      </c>
      <c r="D225" s="151">
        <f t="shared" si="3"/>
        <v>1.07</v>
      </c>
      <c r="H225" s="152"/>
    </row>
    <row r="226" s="132" customFormat="1" ht="20.1" customHeight="1" spans="1:8">
      <c r="A226" s="153" t="s">
        <v>65</v>
      </c>
      <c r="B226" s="155">
        <f>299+12</f>
        <v>311</v>
      </c>
      <c r="C226" s="156">
        <v>246</v>
      </c>
      <c r="D226" s="151">
        <f t="shared" si="3"/>
        <v>1.264</v>
      </c>
      <c r="H226" s="152"/>
    </row>
    <row r="227" s="132" customFormat="1" ht="20.1" customHeight="1" spans="1:8">
      <c r="A227" s="153" t="s">
        <v>66</v>
      </c>
      <c r="B227" s="155">
        <v>218</v>
      </c>
      <c r="C227" s="156">
        <v>150</v>
      </c>
      <c r="D227" s="151">
        <f t="shared" si="3"/>
        <v>1.453</v>
      </c>
      <c r="H227" s="152"/>
    </row>
    <row r="228" s="132" customFormat="1" ht="20.1" customHeight="1" spans="1:8">
      <c r="A228" s="153" t="s">
        <v>67</v>
      </c>
      <c r="B228" s="155"/>
      <c r="C228" s="156"/>
      <c r="D228" s="151" t="e">
        <f t="shared" si="3"/>
        <v>#DIV/0!</v>
      </c>
      <c r="H228" s="152"/>
    </row>
    <row r="229" s="132" customFormat="1" ht="20.1" customHeight="1" spans="1:8">
      <c r="A229" s="157" t="s">
        <v>74</v>
      </c>
      <c r="B229" s="155">
        <f>33+1</f>
        <v>34</v>
      </c>
      <c r="C229" s="156">
        <v>27</v>
      </c>
      <c r="D229" s="151">
        <f t="shared" si="3"/>
        <v>1.259</v>
      </c>
      <c r="H229" s="152"/>
    </row>
    <row r="230" s="132" customFormat="1" ht="20.1" customHeight="1" spans="1:8">
      <c r="A230" s="157" t="s">
        <v>195</v>
      </c>
      <c r="B230" s="155">
        <v>382</v>
      </c>
      <c r="C230" s="156">
        <v>460</v>
      </c>
      <c r="D230" s="151">
        <f t="shared" si="3"/>
        <v>0.83</v>
      </c>
      <c r="H230" s="152"/>
    </row>
    <row r="231" s="132" customFormat="1" ht="20.1" customHeight="1" spans="1:8">
      <c r="A231" s="157" t="s">
        <v>196</v>
      </c>
      <c r="B231" s="154">
        <f>SUM(B232:B236)</f>
        <v>758</v>
      </c>
      <c r="C231" s="154">
        <f>SUM(C232:C236)</f>
        <v>475</v>
      </c>
      <c r="D231" s="151">
        <f t="shared" si="3"/>
        <v>1.596</v>
      </c>
      <c r="H231" s="152"/>
    </row>
    <row r="232" s="132" customFormat="1" ht="20.1" customHeight="1" spans="1:8">
      <c r="A232" s="149" t="s">
        <v>65</v>
      </c>
      <c r="B232" s="155">
        <v>155</v>
      </c>
      <c r="C232" s="156">
        <v>137</v>
      </c>
      <c r="D232" s="151">
        <f t="shared" si="3"/>
        <v>1.131</v>
      </c>
      <c r="H232" s="152"/>
    </row>
    <row r="233" s="132" customFormat="1" ht="20.1" customHeight="1" spans="1:8">
      <c r="A233" s="153" t="s">
        <v>66</v>
      </c>
      <c r="B233" s="155">
        <v>435</v>
      </c>
      <c r="C233" s="156">
        <v>120</v>
      </c>
      <c r="D233" s="151">
        <f t="shared" si="3"/>
        <v>3.625</v>
      </c>
      <c r="H233" s="152"/>
    </row>
    <row r="234" s="132" customFormat="1" ht="20.1" customHeight="1" spans="1:8">
      <c r="A234" s="153" t="s">
        <v>67</v>
      </c>
      <c r="B234" s="155"/>
      <c r="C234" s="156"/>
      <c r="D234" s="151" t="e">
        <f t="shared" si="3"/>
        <v>#DIV/0!</v>
      </c>
      <c r="H234" s="152"/>
    </row>
    <row r="235" s="132" customFormat="1" ht="20.1" customHeight="1" spans="1:8">
      <c r="A235" s="153" t="s">
        <v>74</v>
      </c>
      <c r="B235" s="155">
        <v>88</v>
      </c>
      <c r="C235" s="156">
        <v>73</v>
      </c>
      <c r="D235" s="151">
        <f t="shared" si="3"/>
        <v>1.205</v>
      </c>
      <c r="H235" s="152"/>
    </row>
    <row r="236" s="132" customFormat="1" ht="20.1" customHeight="1" spans="1:8">
      <c r="A236" s="157" t="s">
        <v>197</v>
      </c>
      <c r="B236" s="155">
        <v>80</v>
      </c>
      <c r="C236" s="156">
        <v>145</v>
      </c>
      <c r="D236" s="151">
        <f t="shared" si="3"/>
        <v>0.552</v>
      </c>
      <c r="H236" s="152"/>
    </row>
    <row r="237" s="132" customFormat="1" ht="20.1" customHeight="1" spans="1:8">
      <c r="A237" s="157" t="s">
        <v>198</v>
      </c>
      <c r="B237" s="154">
        <f>SUM(B238:B242)</f>
        <v>291</v>
      </c>
      <c r="C237" s="154">
        <f>SUM(C238:C242)</f>
        <v>238</v>
      </c>
      <c r="D237" s="151">
        <f t="shared" si="3"/>
        <v>1.223</v>
      </c>
      <c r="H237" s="152"/>
    </row>
    <row r="238" s="132" customFormat="1" ht="20.1" customHeight="1" spans="1:8">
      <c r="A238" s="157" t="s">
        <v>65</v>
      </c>
      <c r="B238" s="155">
        <v>102</v>
      </c>
      <c r="C238" s="156">
        <v>80</v>
      </c>
      <c r="D238" s="151">
        <f t="shared" si="3"/>
        <v>1.275</v>
      </c>
      <c r="H238" s="152"/>
    </row>
    <row r="239" s="132" customFormat="1" ht="20.1" customHeight="1" spans="1:8">
      <c r="A239" s="153" t="s">
        <v>66</v>
      </c>
      <c r="B239" s="155">
        <v>108</v>
      </c>
      <c r="C239" s="156">
        <v>78</v>
      </c>
      <c r="D239" s="151">
        <f t="shared" si="3"/>
        <v>1.385</v>
      </c>
      <c r="H239" s="152"/>
    </row>
    <row r="240" s="132" customFormat="1" ht="20.1" customHeight="1" spans="1:8">
      <c r="A240" s="153" t="s">
        <v>67</v>
      </c>
      <c r="B240" s="155"/>
      <c r="C240" s="156"/>
      <c r="D240" s="151" t="e">
        <f t="shared" si="3"/>
        <v>#DIV/0!</v>
      </c>
      <c r="H240" s="152"/>
    </row>
    <row r="241" s="132" customFormat="1" ht="20.1" customHeight="1" spans="1:8">
      <c r="A241" s="153" t="s">
        <v>74</v>
      </c>
      <c r="B241" s="155">
        <v>57</v>
      </c>
      <c r="C241" s="156">
        <v>54</v>
      </c>
      <c r="D241" s="151">
        <f t="shared" si="3"/>
        <v>1.056</v>
      </c>
      <c r="H241" s="152"/>
    </row>
    <row r="242" s="132" customFormat="1" ht="20.1" customHeight="1" spans="1:8">
      <c r="A242" s="157" t="s">
        <v>199</v>
      </c>
      <c r="B242" s="155">
        <v>24</v>
      </c>
      <c r="C242" s="156">
        <v>26</v>
      </c>
      <c r="D242" s="151">
        <f t="shared" si="3"/>
        <v>0.923</v>
      </c>
      <c r="H242" s="152"/>
    </row>
    <row r="243" s="132" customFormat="1" ht="20.1" customHeight="1" spans="1:8">
      <c r="A243" s="157" t="s">
        <v>200</v>
      </c>
      <c r="B243" s="155"/>
      <c r="C243" s="154">
        <f>SUM(C244:C248)</f>
        <v>0</v>
      </c>
      <c r="D243" s="151" t="e">
        <f t="shared" si="3"/>
        <v>#DIV/0!</v>
      </c>
      <c r="H243" s="152"/>
    </row>
    <row r="244" s="132" customFormat="1" ht="20.1" customHeight="1" spans="1:8">
      <c r="A244" s="157" t="s">
        <v>65</v>
      </c>
      <c r="B244" s="155"/>
      <c r="C244" s="156"/>
      <c r="D244" s="151" t="e">
        <f t="shared" si="3"/>
        <v>#DIV/0!</v>
      </c>
      <c r="H244" s="152"/>
    </row>
    <row r="245" s="132" customFormat="1" ht="20.1" customHeight="1" spans="1:8">
      <c r="A245" s="149" t="s">
        <v>66</v>
      </c>
      <c r="B245" s="155"/>
      <c r="C245" s="156"/>
      <c r="D245" s="151" t="e">
        <f t="shared" si="3"/>
        <v>#DIV/0!</v>
      </c>
      <c r="H245" s="152"/>
    </row>
    <row r="246" s="132" customFormat="1" ht="20.1" customHeight="1" spans="1:8">
      <c r="A246" s="153" t="s">
        <v>67</v>
      </c>
      <c r="B246" s="155"/>
      <c r="C246" s="156"/>
      <c r="D246" s="151" t="e">
        <f t="shared" si="3"/>
        <v>#DIV/0!</v>
      </c>
      <c r="H246" s="152"/>
    </row>
    <row r="247" s="132" customFormat="1" ht="20.1" customHeight="1" spans="1:8">
      <c r="A247" s="153" t="s">
        <v>74</v>
      </c>
      <c r="B247" s="155"/>
      <c r="C247" s="156"/>
      <c r="D247" s="151" t="e">
        <f t="shared" si="3"/>
        <v>#DIV/0!</v>
      </c>
      <c r="H247" s="152"/>
    </row>
    <row r="248" s="132" customFormat="1" ht="20.1" customHeight="1" spans="1:8">
      <c r="A248" s="153" t="s">
        <v>201</v>
      </c>
      <c r="B248" s="155"/>
      <c r="C248" s="156"/>
      <c r="D248" s="151" t="e">
        <f t="shared" si="3"/>
        <v>#DIV/0!</v>
      </c>
      <c r="H248" s="152"/>
    </row>
    <row r="249" s="132" customFormat="1" ht="20.1" customHeight="1" spans="1:8">
      <c r="A249" s="157" t="s">
        <v>202</v>
      </c>
      <c r="B249" s="155"/>
      <c r="C249" s="154">
        <f>SUM(C250:C254)</f>
        <v>0</v>
      </c>
      <c r="D249" s="151" t="e">
        <f t="shared" si="3"/>
        <v>#DIV/0!</v>
      </c>
      <c r="H249" s="152"/>
    </row>
    <row r="250" s="132" customFormat="1" ht="20.1" customHeight="1" spans="1:8">
      <c r="A250" s="157" t="s">
        <v>65</v>
      </c>
      <c r="B250" s="155"/>
      <c r="C250" s="156"/>
      <c r="D250" s="151" t="e">
        <f t="shared" si="3"/>
        <v>#DIV/0!</v>
      </c>
      <c r="H250" s="152"/>
    </row>
    <row r="251" s="132" customFormat="1" ht="20.1" customHeight="1" spans="1:8">
      <c r="A251" s="157" t="s">
        <v>66</v>
      </c>
      <c r="B251" s="155"/>
      <c r="C251" s="156"/>
      <c r="D251" s="151" t="e">
        <f t="shared" si="3"/>
        <v>#DIV/0!</v>
      </c>
      <c r="H251" s="152"/>
    </row>
    <row r="252" s="132" customFormat="1" ht="20.1" customHeight="1" spans="1:8">
      <c r="A252" s="153" t="s">
        <v>67</v>
      </c>
      <c r="B252" s="155"/>
      <c r="C252" s="156"/>
      <c r="D252" s="151" t="e">
        <f t="shared" si="3"/>
        <v>#DIV/0!</v>
      </c>
      <c r="H252" s="152"/>
    </row>
    <row r="253" s="132" customFormat="1" ht="20.1" customHeight="1" spans="1:8">
      <c r="A253" s="153" t="s">
        <v>74</v>
      </c>
      <c r="B253" s="155"/>
      <c r="C253" s="156"/>
      <c r="D253" s="151" t="e">
        <f t="shared" si="3"/>
        <v>#DIV/0!</v>
      </c>
      <c r="H253" s="152"/>
    </row>
    <row r="254" s="132" customFormat="1" ht="20.1" customHeight="1" spans="1:8">
      <c r="A254" s="153" t="s">
        <v>203</v>
      </c>
      <c r="B254" s="155"/>
      <c r="C254" s="156"/>
      <c r="D254" s="151" t="e">
        <f t="shared" si="3"/>
        <v>#DIV/0!</v>
      </c>
      <c r="H254" s="152"/>
    </row>
    <row r="255" s="132" customFormat="1" ht="20.1" customHeight="1" spans="1:8">
      <c r="A255" s="157" t="s">
        <v>204</v>
      </c>
      <c r="B255" s="155"/>
      <c r="C255" s="154">
        <f>SUM(C256:C257)</f>
        <v>376</v>
      </c>
      <c r="D255" s="151">
        <f t="shared" si="3"/>
        <v>0</v>
      </c>
      <c r="H255" s="152"/>
    </row>
    <row r="256" s="132" customFormat="1" ht="20.1" customHeight="1" spans="1:8">
      <c r="A256" s="157" t="s">
        <v>205</v>
      </c>
      <c r="B256" s="155"/>
      <c r="C256" s="156"/>
      <c r="D256" s="151" t="e">
        <f t="shared" si="3"/>
        <v>#DIV/0!</v>
      </c>
      <c r="H256" s="152"/>
    </row>
    <row r="257" s="132" customFormat="1" ht="20.1" customHeight="1" spans="1:8">
      <c r="A257" s="157" t="s">
        <v>206</v>
      </c>
      <c r="B257" s="155"/>
      <c r="C257" s="156">
        <v>376</v>
      </c>
      <c r="D257" s="151">
        <f t="shared" si="3"/>
        <v>0</v>
      </c>
      <c r="H257" s="152"/>
    </row>
    <row r="258" s="132" customFormat="1" ht="20.1" customHeight="1" spans="1:8">
      <c r="A258" s="149" t="s">
        <v>207</v>
      </c>
      <c r="B258" s="155"/>
      <c r="C258" s="150">
        <f>SUM(C259:C260)</f>
        <v>0</v>
      </c>
      <c r="D258" s="151" t="e">
        <f t="shared" si="3"/>
        <v>#DIV/0!</v>
      </c>
      <c r="H258" s="152"/>
    </row>
    <row r="259" s="132" customFormat="1" ht="20.1" customHeight="1" spans="1:8">
      <c r="A259" s="153" t="s">
        <v>208</v>
      </c>
      <c r="B259" s="155"/>
      <c r="C259" s="156"/>
      <c r="D259" s="151" t="e">
        <f t="shared" si="3"/>
        <v>#DIV/0!</v>
      </c>
      <c r="H259" s="152"/>
    </row>
    <row r="260" s="132" customFormat="1" ht="20.1" customHeight="1" spans="1:8">
      <c r="A260" s="153" t="s">
        <v>209</v>
      </c>
      <c r="B260" s="155"/>
      <c r="C260" s="156"/>
      <c r="D260" s="151" t="e">
        <f t="shared" si="3"/>
        <v>#DIV/0!</v>
      </c>
      <c r="H260" s="152"/>
    </row>
    <row r="261" s="132" customFormat="1" ht="20.1" customHeight="1" spans="1:8">
      <c r="A261" s="149" t="s">
        <v>210</v>
      </c>
      <c r="B261" s="150">
        <f>SUM(B262,B271)</f>
        <v>610</v>
      </c>
      <c r="C261" s="150">
        <f>SUM(C262,C271)</f>
        <v>610</v>
      </c>
      <c r="D261" s="151">
        <f t="shared" ref="D261:D324" si="4">B261/C261</f>
        <v>1</v>
      </c>
      <c r="H261" s="152"/>
    </row>
    <row r="262" s="132" customFormat="1" ht="20.1" customHeight="1" spans="1:8">
      <c r="A262" s="157" t="s">
        <v>211</v>
      </c>
      <c r="B262" s="154">
        <f>SUM(B263:B270)</f>
        <v>552</v>
      </c>
      <c r="C262" s="154">
        <f>SUM(C263:C270)</f>
        <v>552</v>
      </c>
      <c r="D262" s="151">
        <f t="shared" si="4"/>
        <v>1</v>
      </c>
      <c r="H262" s="152"/>
    </row>
    <row r="263" s="132" customFormat="1" ht="20.1" customHeight="1" spans="1:8">
      <c r="A263" s="157" t="s">
        <v>212</v>
      </c>
      <c r="B263" s="155">
        <v>140</v>
      </c>
      <c r="C263" s="156">
        <v>140</v>
      </c>
      <c r="D263" s="151">
        <f t="shared" si="4"/>
        <v>1</v>
      </c>
      <c r="H263" s="152"/>
    </row>
    <row r="264" s="132" customFormat="1" ht="20.1" customHeight="1" spans="1:8">
      <c r="A264" s="153" t="s">
        <v>213</v>
      </c>
      <c r="B264" s="155"/>
      <c r="C264" s="156"/>
      <c r="D264" s="151" t="e">
        <f t="shared" si="4"/>
        <v>#DIV/0!</v>
      </c>
      <c r="H264" s="152"/>
    </row>
    <row r="265" s="132" customFormat="1" ht="20.1" customHeight="1" spans="1:8">
      <c r="A265" s="153" t="s">
        <v>214</v>
      </c>
      <c r="B265" s="155"/>
      <c r="C265" s="156"/>
      <c r="D265" s="151" t="e">
        <f t="shared" si="4"/>
        <v>#DIV/0!</v>
      </c>
      <c r="H265" s="152"/>
    </row>
    <row r="266" s="132" customFormat="1" ht="20.1" customHeight="1" spans="1:8">
      <c r="A266" s="153" t="s">
        <v>215</v>
      </c>
      <c r="B266" s="155"/>
      <c r="C266" s="156"/>
      <c r="D266" s="151" t="e">
        <f t="shared" si="4"/>
        <v>#DIV/0!</v>
      </c>
      <c r="H266" s="152"/>
    </row>
    <row r="267" s="132" customFormat="1" ht="20.1" customHeight="1" spans="1:8">
      <c r="A267" s="157" t="s">
        <v>216</v>
      </c>
      <c r="B267" s="155"/>
      <c r="C267" s="156"/>
      <c r="D267" s="151" t="e">
        <f t="shared" si="4"/>
        <v>#DIV/0!</v>
      </c>
      <c r="H267" s="152"/>
    </row>
    <row r="268" s="132" customFormat="1" ht="20.1" customHeight="1" spans="1:8">
      <c r="A268" s="157" t="s">
        <v>217</v>
      </c>
      <c r="B268" s="155">
        <v>114</v>
      </c>
      <c r="C268" s="156">
        <v>115</v>
      </c>
      <c r="D268" s="151">
        <f t="shared" si="4"/>
        <v>0.991</v>
      </c>
      <c r="H268" s="152"/>
    </row>
    <row r="269" s="132" customFormat="1" ht="20.1" customHeight="1" spans="1:8">
      <c r="A269" s="157" t="s">
        <v>218</v>
      </c>
      <c r="B269" s="155">
        <v>271</v>
      </c>
      <c r="C269" s="156">
        <v>270</v>
      </c>
      <c r="D269" s="151">
        <f t="shared" si="4"/>
        <v>1.004</v>
      </c>
      <c r="H269" s="152"/>
    </row>
    <row r="270" s="132" customFormat="1" ht="20.1" customHeight="1" spans="1:8">
      <c r="A270" s="157" t="s">
        <v>219</v>
      </c>
      <c r="B270" s="155">
        <v>27</v>
      </c>
      <c r="C270" s="156">
        <v>27</v>
      </c>
      <c r="D270" s="151">
        <f t="shared" si="4"/>
        <v>1</v>
      </c>
      <c r="H270" s="152"/>
    </row>
    <row r="271" s="132" customFormat="1" ht="20.1" customHeight="1" spans="1:8">
      <c r="A271" s="157" t="s">
        <v>220</v>
      </c>
      <c r="B271" s="155">
        <v>58</v>
      </c>
      <c r="C271" s="156">
        <v>58</v>
      </c>
      <c r="D271" s="151">
        <f t="shared" si="4"/>
        <v>1</v>
      </c>
      <c r="H271" s="152"/>
    </row>
    <row r="272" s="132" customFormat="1" ht="20.1" customHeight="1" spans="1:8">
      <c r="A272" s="149" t="s">
        <v>221</v>
      </c>
      <c r="B272" s="150">
        <f>SUM(B273,B283,B305,B312,B324,B333,B347,B356,B365,B373,B381,B390)</f>
        <v>40800</v>
      </c>
      <c r="C272" s="150">
        <f>SUM(C273,C283,C305,C312,C324,C333,C347,C356,C365,C373,C381,C390)</f>
        <v>34420</v>
      </c>
      <c r="D272" s="151">
        <f t="shared" si="4"/>
        <v>1.185</v>
      </c>
      <c r="H272" s="152"/>
    </row>
    <row r="273" s="132" customFormat="1" ht="20.1" customHeight="1" spans="1:8">
      <c r="A273" s="153" t="s">
        <v>222</v>
      </c>
      <c r="B273" s="154">
        <f>SUM(B274:B282)</f>
        <v>2848</v>
      </c>
      <c r="C273" s="154">
        <f>SUM(C274:C282)</f>
        <v>3537</v>
      </c>
      <c r="D273" s="151">
        <f t="shared" si="4"/>
        <v>0.805</v>
      </c>
      <c r="H273" s="152"/>
    </row>
    <row r="274" s="132" customFormat="1" ht="20.1" customHeight="1" spans="1:8">
      <c r="A274" s="153" t="s">
        <v>223</v>
      </c>
      <c r="B274" s="155"/>
      <c r="C274" s="156">
        <v>83</v>
      </c>
      <c r="D274" s="151">
        <f t="shared" si="4"/>
        <v>0</v>
      </c>
      <c r="H274" s="152"/>
    </row>
    <row r="275" s="132" customFormat="1" ht="20.1" customHeight="1" spans="1:8">
      <c r="A275" s="153" t="s">
        <v>224</v>
      </c>
      <c r="B275" s="155">
        <v>939</v>
      </c>
      <c r="C275" s="156">
        <v>1018</v>
      </c>
      <c r="D275" s="151">
        <f t="shared" si="4"/>
        <v>0.922</v>
      </c>
      <c r="H275" s="152"/>
    </row>
    <row r="276" s="132" customFormat="1" ht="20.1" customHeight="1" spans="1:8">
      <c r="A276" s="157" t="s">
        <v>225</v>
      </c>
      <c r="B276" s="155">
        <v>1909</v>
      </c>
      <c r="C276" s="156">
        <v>1901</v>
      </c>
      <c r="D276" s="151">
        <f t="shared" si="4"/>
        <v>1.004</v>
      </c>
      <c r="H276" s="152"/>
    </row>
    <row r="277" s="132" customFormat="1" ht="20.1" customHeight="1" spans="1:8">
      <c r="A277" s="157" t="s">
        <v>226</v>
      </c>
      <c r="B277" s="155"/>
      <c r="C277" s="156"/>
      <c r="D277" s="151" t="e">
        <f t="shared" si="4"/>
        <v>#DIV/0!</v>
      </c>
      <c r="H277" s="152"/>
    </row>
    <row r="278" s="132" customFormat="1" ht="20.1" customHeight="1" spans="1:8">
      <c r="A278" s="157" t="s">
        <v>227</v>
      </c>
      <c r="B278" s="155"/>
      <c r="C278" s="156"/>
      <c r="D278" s="151" t="e">
        <f t="shared" si="4"/>
        <v>#DIV/0!</v>
      </c>
      <c r="H278" s="152"/>
    </row>
    <row r="279" s="132" customFormat="1" ht="20.1" customHeight="1" spans="1:8">
      <c r="A279" s="153" t="s">
        <v>228</v>
      </c>
      <c r="B279" s="155"/>
      <c r="C279" s="156"/>
      <c r="D279" s="151" t="e">
        <f t="shared" si="4"/>
        <v>#DIV/0!</v>
      </c>
      <c r="H279" s="152"/>
    </row>
    <row r="280" s="132" customFormat="1" ht="20.1" customHeight="1" spans="1:8">
      <c r="A280" s="153" t="s">
        <v>229</v>
      </c>
      <c r="B280" s="155"/>
      <c r="C280" s="156"/>
      <c r="D280" s="151" t="e">
        <f t="shared" si="4"/>
        <v>#DIV/0!</v>
      </c>
      <c r="H280" s="152"/>
    </row>
    <row r="281" s="132" customFormat="1" ht="20.1" customHeight="1" spans="1:8">
      <c r="A281" s="153" t="s">
        <v>230</v>
      </c>
      <c r="B281" s="155"/>
      <c r="C281" s="156"/>
      <c r="D281" s="151" t="e">
        <f t="shared" si="4"/>
        <v>#DIV/0!</v>
      </c>
      <c r="H281" s="152"/>
    </row>
    <row r="282" s="132" customFormat="1" ht="20.1" customHeight="1" spans="1:8">
      <c r="A282" s="157" t="s">
        <v>231</v>
      </c>
      <c r="B282" s="155"/>
      <c r="C282" s="156">
        <v>535</v>
      </c>
      <c r="D282" s="151">
        <f t="shared" si="4"/>
        <v>0</v>
      </c>
      <c r="H282" s="152"/>
    </row>
    <row r="283" s="132" customFormat="1" ht="20.1" customHeight="1" spans="1:8">
      <c r="A283" s="157" t="s">
        <v>232</v>
      </c>
      <c r="B283" s="154">
        <f>SUM(B284:B304)</f>
        <v>30123</v>
      </c>
      <c r="C283" s="154">
        <f>SUM(C284:C304)</f>
        <v>27653</v>
      </c>
      <c r="D283" s="151">
        <f t="shared" si="4"/>
        <v>1.089</v>
      </c>
      <c r="H283" s="152"/>
    </row>
    <row r="284" s="132" customFormat="1" ht="20.1" customHeight="1" spans="1:8">
      <c r="A284" s="157" t="s">
        <v>65</v>
      </c>
      <c r="B284" s="155">
        <v>21201</v>
      </c>
      <c r="C284" s="156">
        <v>18232</v>
      </c>
      <c r="D284" s="151">
        <f t="shared" si="4"/>
        <v>1.163</v>
      </c>
      <c r="H284" s="152"/>
    </row>
    <row r="285" s="132" customFormat="1" ht="20.1" customHeight="1" spans="1:8">
      <c r="A285" s="149" t="s">
        <v>66</v>
      </c>
      <c r="B285" s="155">
        <v>1010</v>
      </c>
      <c r="C285" s="156">
        <v>40</v>
      </c>
      <c r="D285" s="151">
        <f t="shared" si="4"/>
        <v>25.25</v>
      </c>
      <c r="H285" s="152"/>
    </row>
    <row r="286" s="132" customFormat="1" ht="20.1" customHeight="1" spans="1:8">
      <c r="A286" s="153" t="s">
        <v>67</v>
      </c>
      <c r="B286" s="155"/>
      <c r="C286" s="156"/>
      <c r="D286" s="151" t="e">
        <f t="shared" si="4"/>
        <v>#DIV/0!</v>
      </c>
      <c r="H286" s="152"/>
    </row>
    <row r="287" s="132" customFormat="1" ht="20.1" customHeight="1" spans="1:8">
      <c r="A287" s="153" t="s">
        <v>233</v>
      </c>
      <c r="B287" s="155">
        <v>314</v>
      </c>
      <c r="C287" s="156">
        <v>615</v>
      </c>
      <c r="D287" s="151">
        <f t="shared" si="4"/>
        <v>0.511</v>
      </c>
      <c r="H287" s="152"/>
    </row>
    <row r="288" s="132" customFormat="1" ht="20.1" customHeight="1" spans="1:8">
      <c r="A288" s="153" t="s">
        <v>234</v>
      </c>
      <c r="B288" s="155">
        <v>10</v>
      </c>
      <c r="C288" s="156">
        <v>10</v>
      </c>
      <c r="D288" s="151">
        <f t="shared" si="4"/>
        <v>1</v>
      </c>
      <c r="H288" s="152"/>
    </row>
    <row r="289" s="132" customFormat="1" ht="20.1" customHeight="1" spans="1:8">
      <c r="A289" s="157" t="s">
        <v>235</v>
      </c>
      <c r="B289" s="155">
        <v>80</v>
      </c>
      <c r="C289" s="156">
        <v>20</v>
      </c>
      <c r="D289" s="151">
        <f t="shared" si="4"/>
        <v>4</v>
      </c>
      <c r="H289" s="152"/>
    </row>
    <row r="290" s="132" customFormat="1" ht="20.1" customHeight="1" spans="1:8">
      <c r="A290" s="157" t="s">
        <v>236</v>
      </c>
      <c r="B290" s="155"/>
      <c r="C290" s="156"/>
      <c r="D290" s="151" t="e">
        <f t="shared" si="4"/>
        <v>#DIV/0!</v>
      </c>
      <c r="H290" s="152"/>
    </row>
    <row r="291" s="132" customFormat="1" ht="20.1" customHeight="1" spans="1:9">
      <c r="A291" s="157" t="s">
        <v>237</v>
      </c>
      <c r="B291" s="155"/>
      <c r="C291" s="156"/>
      <c r="D291" s="151" t="e">
        <f t="shared" si="4"/>
        <v>#DIV/0!</v>
      </c>
      <c r="H291" s="159"/>
      <c r="I291" s="135"/>
    </row>
    <row r="292" s="132" customFormat="1" ht="20.1" customHeight="1" spans="1:9">
      <c r="A292" s="153" t="s">
        <v>238</v>
      </c>
      <c r="B292" s="155"/>
      <c r="C292" s="156"/>
      <c r="D292" s="151" t="e">
        <f t="shared" si="4"/>
        <v>#DIV/0!</v>
      </c>
      <c r="H292" s="159"/>
      <c r="I292" s="135"/>
    </row>
    <row r="293" s="132" customFormat="1" ht="20.1" customHeight="1" spans="1:10">
      <c r="A293" s="153" t="s">
        <v>239</v>
      </c>
      <c r="B293" s="155"/>
      <c r="C293" s="156"/>
      <c r="D293" s="151" t="e">
        <f t="shared" si="4"/>
        <v>#DIV/0!</v>
      </c>
      <c r="H293" s="159"/>
      <c r="I293" s="135"/>
      <c r="J293" s="135"/>
    </row>
    <row r="294" s="132" customFormat="1" ht="20.1" customHeight="1" spans="1:10">
      <c r="A294" s="153" t="s">
        <v>240</v>
      </c>
      <c r="B294" s="155">
        <v>267</v>
      </c>
      <c r="C294" s="156">
        <v>267</v>
      </c>
      <c r="D294" s="151">
        <f t="shared" si="4"/>
        <v>1</v>
      </c>
      <c r="H294" s="159"/>
      <c r="I294" s="135"/>
      <c r="J294" s="135"/>
    </row>
    <row r="295" s="132" customFormat="1" ht="20.1" customHeight="1" spans="1:10">
      <c r="A295" s="157" t="s">
        <v>241</v>
      </c>
      <c r="B295" s="155">
        <v>1034</v>
      </c>
      <c r="C295" s="156">
        <v>859</v>
      </c>
      <c r="D295" s="151">
        <f t="shared" si="4"/>
        <v>1.204</v>
      </c>
      <c r="H295" s="159"/>
      <c r="I295" s="135"/>
      <c r="J295" s="135"/>
    </row>
    <row r="296" s="132" customFormat="1" ht="20.1" customHeight="1" spans="1:10">
      <c r="A296" s="157" t="s">
        <v>242</v>
      </c>
      <c r="B296" s="155">
        <v>20</v>
      </c>
      <c r="C296" s="156">
        <v>32</v>
      </c>
      <c r="D296" s="151">
        <f t="shared" si="4"/>
        <v>0.625</v>
      </c>
      <c r="H296" s="159"/>
      <c r="I296" s="135"/>
      <c r="J296" s="135"/>
    </row>
    <row r="297" s="132" customFormat="1" ht="20.1" customHeight="1" spans="1:10">
      <c r="A297" s="157" t="s">
        <v>243</v>
      </c>
      <c r="B297" s="155">
        <v>555</v>
      </c>
      <c r="C297" s="156"/>
      <c r="D297" s="151" t="e">
        <f t="shared" si="4"/>
        <v>#DIV/0!</v>
      </c>
      <c r="H297" s="159"/>
      <c r="I297" s="135"/>
      <c r="J297" s="135"/>
    </row>
    <row r="298" s="132" customFormat="1" ht="20.1" customHeight="1" spans="1:10">
      <c r="A298" s="149" t="s">
        <v>244</v>
      </c>
      <c r="B298" s="155"/>
      <c r="C298" s="156"/>
      <c r="D298" s="151" t="e">
        <f t="shared" si="4"/>
        <v>#DIV/0!</v>
      </c>
      <c r="H298" s="159"/>
      <c r="I298" s="135"/>
      <c r="J298" s="135"/>
    </row>
    <row r="299" s="132" customFormat="1" ht="20.1" customHeight="1" spans="1:10">
      <c r="A299" s="153" t="s">
        <v>245</v>
      </c>
      <c r="B299" s="155"/>
      <c r="C299" s="156"/>
      <c r="D299" s="151" t="e">
        <f t="shared" si="4"/>
        <v>#DIV/0!</v>
      </c>
      <c r="H299" s="159"/>
      <c r="I299" s="135"/>
      <c r="J299" s="135"/>
    </row>
    <row r="300" s="132" customFormat="1" ht="20.1" customHeight="1" spans="1:10">
      <c r="A300" s="153" t="s">
        <v>246</v>
      </c>
      <c r="B300" s="155">
        <v>551</v>
      </c>
      <c r="C300" s="156">
        <v>551</v>
      </c>
      <c r="D300" s="151">
        <f t="shared" si="4"/>
        <v>1</v>
      </c>
      <c r="H300" s="152"/>
      <c r="J300" s="135"/>
    </row>
    <row r="301" s="132" customFormat="1" ht="20.1" customHeight="1" spans="1:10">
      <c r="A301" s="153" t="s">
        <v>247</v>
      </c>
      <c r="B301" s="155">
        <v>10</v>
      </c>
      <c r="C301" s="156">
        <v>10</v>
      </c>
      <c r="D301" s="151">
        <f t="shared" si="4"/>
        <v>1</v>
      </c>
      <c r="H301" s="152"/>
      <c r="J301" s="135"/>
    </row>
    <row r="302" s="132" customFormat="1" ht="20.1" customHeight="1" spans="1:8">
      <c r="A302" s="157" t="s">
        <v>108</v>
      </c>
      <c r="B302" s="155">
        <v>308</v>
      </c>
      <c r="C302" s="156">
        <v>251</v>
      </c>
      <c r="D302" s="151">
        <f t="shared" si="4"/>
        <v>1.227</v>
      </c>
      <c r="H302" s="152"/>
    </row>
    <row r="303" s="132" customFormat="1" ht="20.1" customHeight="1" spans="1:8">
      <c r="A303" s="157" t="s">
        <v>74</v>
      </c>
      <c r="B303" s="155">
        <v>441</v>
      </c>
      <c r="C303" s="156">
        <v>256</v>
      </c>
      <c r="D303" s="151">
        <f t="shared" si="4"/>
        <v>1.723</v>
      </c>
      <c r="H303" s="152"/>
    </row>
    <row r="304" s="132" customFormat="1" ht="20.1" customHeight="1" spans="1:8">
      <c r="A304" s="157" t="s">
        <v>248</v>
      </c>
      <c r="B304" s="155">
        <v>4322</v>
      </c>
      <c r="C304" s="156">
        <v>6510</v>
      </c>
      <c r="D304" s="151">
        <f t="shared" si="4"/>
        <v>0.664</v>
      </c>
      <c r="H304" s="152"/>
    </row>
    <row r="305" s="132" customFormat="1" ht="20.1" customHeight="1" spans="1:8">
      <c r="A305" s="153" t="s">
        <v>249</v>
      </c>
      <c r="B305" s="154">
        <f>SUM(B306:B311)</f>
        <v>62</v>
      </c>
      <c r="C305" s="154">
        <f>SUM(C306:C311)</f>
        <v>62</v>
      </c>
      <c r="D305" s="151">
        <f t="shared" si="4"/>
        <v>1</v>
      </c>
      <c r="H305" s="152"/>
    </row>
    <row r="306" s="132" customFormat="1" ht="20.1" customHeight="1" spans="1:8">
      <c r="A306" s="153" t="s">
        <v>65</v>
      </c>
      <c r="B306" s="155"/>
      <c r="C306" s="156"/>
      <c r="D306" s="151" t="e">
        <f t="shared" si="4"/>
        <v>#DIV/0!</v>
      </c>
      <c r="H306" s="152"/>
    </row>
    <row r="307" s="132" customFormat="1" ht="20.1" customHeight="1" spans="1:8">
      <c r="A307" s="153" t="s">
        <v>66</v>
      </c>
      <c r="B307" s="155"/>
      <c r="C307" s="156"/>
      <c r="D307" s="151" t="e">
        <f t="shared" si="4"/>
        <v>#DIV/0!</v>
      </c>
      <c r="H307" s="152"/>
    </row>
    <row r="308" s="132" customFormat="1" ht="20.1" customHeight="1" spans="1:8">
      <c r="A308" s="157" t="s">
        <v>67</v>
      </c>
      <c r="B308" s="155"/>
      <c r="C308" s="156"/>
      <c r="D308" s="151" t="e">
        <f t="shared" si="4"/>
        <v>#DIV/0!</v>
      </c>
      <c r="H308" s="152"/>
    </row>
    <row r="309" s="132" customFormat="1" ht="20.1" customHeight="1" spans="1:8">
      <c r="A309" s="157" t="s">
        <v>250</v>
      </c>
      <c r="B309" s="155">
        <v>62</v>
      </c>
      <c r="C309" s="156">
        <v>62</v>
      </c>
      <c r="D309" s="151">
        <f t="shared" si="4"/>
        <v>1</v>
      </c>
      <c r="H309" s="152"/>
    </row>
    <row r="310" s="132" customFormat="1" ht="20.1" customHeight="1" spans="1:8">
      <c r="A310" s="157" t="s">
        <v>74</v>
      </c>
      <c r="B310" s="155"/>
      <c r="C310" s="156"/>
      <c r="D310" s="151" t="e">
        <f t="shared" si="4"/>
        <v>#DIV/0!</v>
      </c>
      <c r="H310" s="152"/>
    </row>
    <row r="311" s="132" customFormat="1" ht="20.1" customHeight="1" spans="1:8">
      <c r="A311" s="149" t="s">
        <v>251</v>
      </c>
      <c r="B311" s="155"/>
      <c r="C311" s="156"/>
      <c r="D311" s="151" t="e">
        <f t="shared" si="4"/>
        <v>#DIV/0!</v>
      </c>
      <c r="H311" s="152"/>
    </row>
    <row r="312" s="132" customFormat="1" ht="20.1" customHeight="1" spans="1:8">
      <c r="A312" s="153" t="s">
        <v>252</v>
      </c>
      <c r="B312" s="155"/>
      <c r="C312" s="154">
        <f>SUM(C313:C323)</f>
        <v>0</v>
      </c>
      <c r="D312" s="151" t="e">
        <f t="shared" si="4"/>
        <v>#DIV/0!</v>
      </c>
      <c r="H312" s="152"/>
    </row>
    <row r="313" s="132" customFormat="1" ht="20.1" customHeight="1" spans="1:8">
      <c r="A313" s="153" t="s">
        <v>65</v>
      </c>
      <c r="B313" s="155"/>
      <c r="C313" s="156"/>
      <c r="D313" s="151" t="e">
        <f t="shared" si="4"/>
        <v>#DIV/0!</v>
      </c>
      <c r="H313" s="152"/>
    </row>
    <row r="314" s="132" customFormat="1" ht="20.1" customHeight="1" spans="1:8">
      <c r="A314" s="153" t="s">
        <v>66</v>
      </c>
      <c r="B314" s="155"/>
      <c r="C314" s="156"/>
      <c r="D314" s="151" t="e">
        <f t="shared" si="4"/>
        <v>#DIV/0!</v>
      </c>
      <c r="H314" s="152"/>
    </row>
    <row r="315" s="132" customFormat="1" ht="20.1" customHeight="1" spans="1:8">
      <c r="A315" s="157" t="s">
        <v>67</v>
      </c>
      <c r="B315" s="155"/>
      <c r="C315" s="156"/>
      <c r="D315" s="151" t="e">
        <f t="shared" si="4"/>
        <v>#DIV/0!</v>
      </c>
      <c r="H315" s="152"/>
    </row>
    <row r="316" s="132" customFormat="1" ht="20.1" customHeight="1" spans="1:8">
      <c r="A316" s="157" t="s">
        <v>253</v>
      </c>
      <c r="B316" s="155"/>
      <c r="C316" s="156"/>
      <c r="D316" s="151" t="e">
        <f t="shared" si="4"/>
        <v>#DIV/0!</v>
      </c>
      <c r="H316" s="152"/>
    </row>
    <row r="317" s="132" customFormat="1" ht="20.1" customHeight="1" spans="1:8">
      <c r="A317" s="157" t="s">
        <v>254</v>
      </c>
      <c r="B317" s="155"/>
      <c r="C317" s="156"/>
      <c r="D317" s="151" t="e">
        <f t="shared" si="4"/>
        <v>#DIV/0!</v>
      </c>
      <c r="H317" s="152"/>
    </row>
    <row r="318" s="132" customFormat="1" ht="20.1" customHeight="1" spans="1:8">
      <c r="A318" s="153" t="s">
        <v>255</v>
      </c>
      <c r="B318" s="155"/>
      <c r="C318" s="156"/>
      <c r="D318" s="151" t="e">
        <f t="shared" si="4"/>
        <v>#DIV/0!</v>
      </c>
      <c r="H318" s="152"/>
    </row>
    <row r="319" s="132" customFormat="1" ht="20.1" customHeight="1" spans="1:8">
      <c r="A319" s="153" t="s">
        <v>256</v>
      </c>
      <c r="B319" s="155"/>
      <c r="C319" s="156"/>
      <c r="D319" s="151" t="e">
        <f t="shared" si="4"/>
        <v>#DIV/0!</v>
      </c>
      <c r="H319" s="152"/>
    </row>
    <row r="320" s="132" customFormat="1" ht="20.1" customHeight="1" spans="1:8">
      <c r="A320" s="153" t="s">
        <v>257</v>
      </c>
      <c r="B320" s="155"/>
      <c r="C320" s="156"/>
      <c r="D320" s="151" t="e">
        <f t="shared" si="4"/>
        <v>#DIV/0!</v>
      </c>
      <c r="H320" s="152"/>
    </row>
    <row r="321" s="132" customFormat="1" ht="20.1" customHeight="1" spans="1:8">
      <c r="A321" s="157" t="s">
        <v>258</v>
      </c>
      <c r="B321" s="155"/>
      <c r="C321" s="156"/>
      <c r="D321" s="151" t="e">
        <f t="shared" si="4"/>
        <v>#DIV/0!</v>
      </c>
      <c r="H321" s="152"/>
    </row>
    <row r="322" s="132" customFormat="1" ht="20.1" customHeight="1" spans="1:8">
      <c r="A322" s="157" t="s">
        <v>74</v>
      </c>
      <c r="B322" s="155"/>
      <c r="C322" s="156"/>
      <c r="D322" s="151" t="e">
        <f t="shared" si="4"/>
        <v>#DIV/0!</v>
      </c>
      <c r="H322" s="152"/>
    </row>
    <row r="323" s="132" customFormat="1" ht="20.1" customHeight="1" spans="1:8">
      <c r="A323" s="157" t="s">
        <v>259</v>
      </c>
      <c r="B323" s="155"/>
      <c r="C323" s="156"/>
      <c r="D323" s="151" t="e">
        <f t="shared" si="4"/>
        <v>#DIV/0!</v>
      </c>
      <c r="H323" s="152"/>
    </row>
    <row r="324" s="132" customFormat="1" ht="20.1" customHeight="1" spans="1:8">
      <c r="A324" s="149" t="s">
        <v>260</v>
      </c>
      <c r="B324" s="154">
        <f>SUM(B325:B332)</f>
        <v>3695</v>
      </c>
      <c r="C324" s="154">
        <f>SUM(C325:C332)</f>
        <v>0</v>
      </c>
      <c r="D324" s="151" t="e">
        <f t="shared" si="4"/>
        <v>#DIV/0!</v>
      </c>
      <c r="H324" s="152"/>
    </row>
    <row r="325" s="132" customFormat="1" ht="20.1" customHeight="1" spans="1:8">
      <c r="A325" s="153" t="s">
        <v>65</v>
      </c>
      <c r="B325" s="155"/>
      <c r="C325" s="156"/>
      <c r="D325" s="151" t="e">
        <f t="shared" ref="D325:D388" si="5">B325/C325</f>
        <v>#DIV/0!</v>
      </c>
      <c r="H325" s="152"/>
    </row>
    <row r="326" s="132" customFormat="1" ht="20.1" customHeight="1" spans="1:9">
      <c r="A326" s="153" t="s">
        <v>66</v>
      </c>
      <c r="B326" s="155"/>
      <c r="C326" s="156"/>
      <c r="D326" s="151" t="e">
        <f t="shared" si="5"/>
        <v>#DIV/0!</v>
      </c>
      <c r="H326" s="159"/>
      <c r="I326" s="135"/>
    </row>
    <row r="327" s="132" customFormat="1" ht="20.1" customHeight="1" spans="1:9">
      <c r="A327" s="153" t="s">
        <v>67</v>
      </c>
      <c r="B327" s="155"/>
      <c r="C327" s="156"/>
      <c r="D327" s="151" t="e">
        <f t="shared" si="5"/>
        <v>#DIV/0!</v>
      </c>
      <c r="H327" s="159"/>
      <c r="I327" s="135"/>
    </row>
    <row r="328" s="132" customFormat="1" ht="20.1" customHeight="1" spans="1:10">
      <c r="A328" s="157" t="s">
        <v>261</v>
      </c>
      <c r="B328" s="155"/>
      <c r="C328" s="156"/>
      <c r="D328" s="151" t="e">
        <f t="shared" si="5"/>
        <v>#DIV/0!</v>
      </c>
      <c r="H328" s="159"/>
      <c r="I328" s="135"/>
      <c r="J328" s="135"/>
    </row>
    <row r="329" s="132" customFormat="1" ht="20.1" customHeight="1" spans="1:10">
      <c r="A329" s="157" t="s">
        <v>262</v>
      </c>
      <c r="B329" s="155"/>
      <c r="C329" s="156"/>
      <c r="D329" s="151" t="e">
        <f t="shared" si="5"/>
        <v>#DIV/0!</v>
      </c>
      <c r="H329" s="159"/>
      <c r="I329" s="135"/>
      <c r="J329" s="135"/>
    </row>
    <row r="330" s="132" customFormat="1" ht="20.1" customHeight="1" spans="1:10">
      <c r="A330" s="157" t="s">
        <v>263</v>
      </c>
      <c r="B330" s="155"/>
      <c r="C330" s="156"/>
      <c r="D330" s="151" t="e">
        <f t="shared" si="5"/>
        <v>#DIV/0!</v>
      </c>
      <c r="H330" s="159"/>
      <c r="I330" s="135"/>
      <c r="J330" s="135"/>
    </row>
    <row r="331" s="132" customFormat="1" ht="20.1" customHeight="1" spans="1:10">
      <c r="A331" s="153" t="s">
        <v>74</v>
      </c>
      <c r="B331" s="155"/>
      <c r="C331" s="156"/>
      <c r="D331" s="151" t="e">
        <f t="shared" si="5"/>
        <v>#DIV/0!</v>
      </c>
      <c r="H331" s="159"/>
      <c r="I331" s="135"/>
      <c r="J331" s="135"/>
    </row>
    <row r="332" s="135" customFormat="1" ht="20.1" customHeight="1" spans="1:8">
      <c r="A332" s="153" t="s">
        <v>264</v>
      </c>
      <c r="B332" s="155">
        <f>2500+1195</f>
        <v>3695</v>
      </c>
      <c r="C332" s="156"/>
      <c r="D332" s="151" t="e">
        <f t="shared" si="5"/>
        <v>#DIV/0!</v>
      </c>
      <c r="H332" s="159"/>
    </row>
    <row r="333" s="135" customFormat="1" ht="20.1" customHeight="1" spans="1:8">
      <c r="A333" s="153" t="s">
        <v>265</v>
      </c>
      <c r="B333" s="154">
        <f>SUM(B334:B346)</f>
        <v>3232</v>
      </c>
      <c r="C333" s="154">
        <f>SUM(C334:C346)</f>
        <v>3145</v>
      </c>
      <c r="D333" s="151">
        <f t="shared" si="5"/>
        <v>1.028</v>
      </c>
      <c r="H333" s="159"/>
    </row>
    <row r="334" s="135" customFormat="1" ht="20.1" customHeight="1" spans="1:8">
      <c r="A334" s="157" t="s">
        <v>65</v>
      </c>
      <c r="B334" s="155">
        <v>1303</v>
      </c>
      <c r="C334" s="156">
        <v>1059</v>
      </c>
      <c r="D334" s="151">
        <f t="shared" si="5"/>
        <v>1.23</v>
      </c>
      <c r="H334" s="159"/>
    </row>
    <row r="335" s="135" customFormat="1" ht="20.1" customHeight="1" spans="1:8">
      <c r="A335" s="157" t="s">
        <v>66</v>
      </c>
      <c r="B335" s="155"/>
      <c r="C335" s="156">
        <v>158</v>
      </c>
      <c r="D335" s="151">
        <f t="shared" si="5"/>
        <v>0</v>
      </c>
      <c r="H335" s="159"/>
    </row>
    <row r="336" s="135" customFormat="1" ht="20.1" customHeight="1" spans="1:8">
      <c r="A336" s="157" t="s">
        <v>67</v>
      </c>
      <c r="B336" s="155"/>
      <c r="C336" s="156"/>
      <c r="D336" s="151" t="e">
        <f t="shared" si="5"/>
        <v>#DIV/0!</v>
      </c>
      <c r="H336" s="159"/>
    </row>
    <row r="337" s="135" customFormat="1" ht="20.1" customHeight="1" spans="1:8">
      <c r="A337" s="149" t="s">
        <v>266</v>
      </c>
      <c r="B337" s="155">
        <v>880</v>
      </c>
      <c r="C337" s="156">
        <v>881</v>
      </c>
      <c r="D337" s="151">
        <f t="shared" si="5"/>
        <v>0.999</v>
      </c>
      <c r="H337" s="159"/>
    </row>
    <row r="338" s="135" customFormat="1" ht="20.1" customHeight="1" spans="1:8">
      <c r="A338" s="153" t="s">
        <v>267</v>
      </c>
      <c r="B338" s="155">
        <v>108</v>
      </c>
      <c r="C338" s="156">
        <v>108</v>
      </c>
      <c r="D338" s="151">
        <f t="shared" si="5"/>
        <v>1</v>
      </c>
      <c r="H338" s="159"/>
    </row>
    <row r="339" s="135" customFormat="1" ht="20.1" customHeight="1" spans="1:8">
      <c r="A339" s="153" t="s">
        <v>268</v>
      </c>
      <c r="B339" s="155">
        <v>677</v>
      </c>
      <c r="C339" s="156">
        <v>745</v>
      </c>
      <c r="D339" s="151">
        <f t="shared" si="5"/>
        <v>0.909</v>
      </c>
      <c r="H339" s="159"/>
    </row>
    <row r="340" s="135" customFormat="1" ht="20.1" customHeight="1" spans="1:8">
      <c r="A340" s="153" t="s">
        <v>269</v>
      </c>
      <c r="B340" s="155">
        <v>154</v>
      </c>
      <c r="C340" s="156">
        <f>78+16</f>
        <v>94</v>
      </c>
      <c r="D340" s="151">
        <f t="shared" si="5"/>
        <v>1.638</v>
      </c>
      <c r="H340" s="159"/>
    </row>
    <row r="341" s="132" customFormat="1" ht="20.1" customHeight="1" spans="1:10">
      <c r="A341" s="157" t="s">
        <v>270</v>
      </c>
      <c r="B341" s="155"/>
      <c r="C341" s="156"/>
      <c r="D341" s="151" t="e">
        <f t="shared" si="5"/>
        <v>#DIV/0!</v>
      </c>
      <c r="H341" s="159"/>
      <c r="I341" s="135"/>
      <c r="J341" s="135"/>
    </row>
    <row r="342" s="132" customFormat="1" ht="20.1" customHeight="1" spans="1:10">
      <c r="A342" s="157" t="s">
        <v>271</v>
      </c>
      <c r="B342" s="155"/>
      <c r="C342" s="156">
        <v>19</v>
      </c>
      <c r="D342" s="151">
        <f t="shared" si="5"/>
        <v>0</v>
      </c>
      <c r="H342" s="152"/>
      <c r="J342" s="135"/>
    </row>
    <row r="343" s="132" customFormat="1" ht="20.1" customHeight="1" spans="1:10">
      <c r="A343" s="157" t="s">
        <v>272</v>
      </c>
      <c r="B343" s="155">
        <v>61</v>
      </c>
      <c r="C343" s="156">
        <v>53</v>
      </c>
      <c r="D343" s="151">
        <f t="shared" si="5"/>
        <v>1.151</v>
      </c>
      <c r="H343" s="152"/>
      <c r="J343" s="135"/>
    </row>
    <row r="344" s="132" customFormat="1" ht="20.1" customHeight="1" spans="1:8">
      <c r="A344" s="157" t="s">
        <v>273</v>
      </c>
      <c r="B344" s="155"/>
      <c r="C344" s="156"/>
      <c r="D344" s="151" t="e">
        <f t="shared" si="5"/>
        <v>#DIV/0!</v>
      </c>
      <c r="H344" s="152"/>
    </row>
    <row r="345" s="132" customFormat="1" ht="20.1" customHeight="1" spans="1:8">
      <c r="A345" s="157" t="s">
        <v>74</v>
      </c>
      <c r="B345" s="155"/>
      <c r="C345" s="156"/>
      <c r="D345" s="151" t="e">
        <f t="shared" si="5"/>
        <v>#DIV/0!</v>
      </c>
      <c r="H345" s="152"/>
    </row>
    <row r="346" s="132" customFormat="1" ht="20.1" customHeight="1" spans="1:8">
      <c r="A346" s="153" t="s">
        <v>274</v>
      </c>
      <c r="B346" s="155">
        <v>49</v>
      </c>
      <c r="C346" s="156">
        <v>28</v>
      </c>
      <c r="D346" s="151">
        <f t="shared" si="5"/>
        <v>1.75</v>
      </c>
      <c r="H346" s="152"/>
    </row>
    <row r="347" s="132" customFormat="1" ht="20.1" customHeight="1" spans="1:8">
      <c r="A347" s="153" t="s">
        <v>275</v>
      </c>
      <c r="B347" s="155"/>
      <c r="C347" s="154">
        <f>SUM(C348:C355)</f>
        <v>0</v>
      </c>
      <c r="D347" s="151" t="e">
        <f t="shared" si="5"/>
        <v>#DIV/0!</v>
      </c>
      <c r="H347" s="152"/>
    </row>
    <row r="348" s="132" customFormat="1" ht="20.1" customHeight="1" spans="1:8">
      <c r="A348" s="153" t="s">
        <v>65</v>
      </c>
      <c r="B348" s="155"/>
      <c r="C348" s="156"/>
      <c r="D348" s="151" t="e">
        <f t="shared" si="5"/>
        <v>#DIV/0!</v>
      </c>
      <c r="H348" s="152"/>
    </row>
    <row r="349" s="132" customFormat="1" ht="20.1" customHeight="1" spans="1:8">
      <c r="A349" s="157" t="s">
        <v>66</v>
      </c>
      <c r="B349" s="155"/>
      <c r="C349" s="156"/>
      <c r="D349" s="151" t="e">
        <f t="shared" si="5"/>
        <v>#DIV/0!</v>
      </c>
      <c r="H349" s="152"/>
    </row>
    <row r="350" s="132" customFormat="1" ht="20.1" customHeight="1" spans="1:8">
      <c r="A350" s="157" t="s">
        <v>67</v>
      </c>
      <c r="B350" s="155"/>
      <c r="C350" s="156"/>
      <c r="D350" s="151" t="e">
        <f t="shared" si="5"/>
        <v>#DIV/0!</v>
      </c>
      <c r="H350" s="152"/>
    </row>
    <row r="351" s="132" customFormat="1" ht="20.1" customHeight="1" spans="1:8">
      <c r="A351" s="157" t="s">
        <v>276</v>
      </c>
      <c r="B351" s="155"/>
      <c r="C351" s="156"/>
      <c r="D351" s="151" t="e">
        <f t="shared" si="5"/>
        <v>#DIV/0!</v>
      </c>
      <c r="H351" s="152"/>
    </row>
    <row r="352" s="132" customFormat="1" ht="20.1" customHeight="1" spans="1:8">
      <c r="A352" s="149" t="s">
        <v>277</v>
      </c>
      <c r="B352" s="155"/>
      <c r="C352" s="156"/>
      <c r="D352" s="151" t="e">
        <f t="shared" si="5"/>
        <v>#DIV/0!</v>
      </c>
      <c r="H352" s="152"/>
    </row>
    <row r="353" s="132" customFormat="1" ht="20.1" customHeight="1" spans="1:8">
      <c r="A353" s="153" t="s">
        <v>278</v>
      </c>
      <c r="B353" s="155"/>
      <c r="C353" s="156"/>
      <c r="D353" s="151" t="e">
        <f t="shared" si="5"/>
        <v>#DIV/0!</v>
      </c>
      <c r="H353" s="152"/>
    </row>
    <row r="354" s="132" customFormat="1" ht="20.1" customHeight="1" spans="1:8">
      <c r="A354" s="153" t="s">
        <v>74</v>
      </c>
      <c r="B354" s="155"/>
      <c r="C354" s="156"/>
      <c r="D354" s="151" t="e">
        <f t="shared" si="5"/>
        <v>#DIV/0!</v>
      </c>
      <c r="H354" s="152"/>
    </row>
    <row r="355" s="132" customFormat="1" ht="20.1" customHeight="1" spans="1:8">
      <c r="A355" s="153" t="s">
        <v>279</v>
      </c>
      <c r="B355" s="155"/>
      <c r="C355" s="156"/>
      <c r="D355" s="151" t="e">
        <f t="shared" si="5"/>
        <v>#DIV/0!</v>
      </c>
      <c r="H355" s="152"/>
    </row>
    <row r="356" s="132" customFormat="1" ht="20.1" customHeight="1" spans="1:8">
      <c r="A356" s="157" t="s">
        <v>280</v>
      </c>
      <c r="B356" s="155"/>
      <c r="C356" s="154">
        <f>SUM(C357:C364)</f>
        <v>0</v>
      </c>
      <c r="D356" s="151" t="e">
        <f t="shared" si="5"/>
        <v>#DIV/0!</v>
      </c>
      <c r="H356" s="152"/>
    </row>
    <row r="357" s="132" customFormat="1" ht="20.1" customHeight="1" spans="1:8">
      <c r="A357" s="157" t="s">
        <v>65</v>
      </c>
      <c r="B357" s="155"/>
      <c r="C357" s="156"/>
      <c r="D357" s="151" t="e">
        <f t="shared" si="5"/>
        <v>#DIV/0!</v>
      </c>
      <c r="H357" s="152"/>
    </row>
    <row r="358" s="132" customFormat="1" ht="20.1" customHeight="1" spans="1:8">
      <c r="A358" s="157" t="s">
        <v>66</v>
      </c>
      <c r="B358" s="155"/>
      <c r="C358" s="156"/>
      <c r="D358" s="151" t="e">
        <f t="shared" si="5"/>
        <v>#DIV/0!</v>
      </c>
      <c r="H358" s="152"/>
    </row>
    <row r="359" s="132" customFormat="1" ht="20.1" customHeight="1" spans="1:8">
      <c r="A359" s="153" t="s">
        <v>67</v>
      </c>
      <c r="B359" s="155"/>
      <c r="C359" s="156"/>
      <c r="D359" s="151" t="e">
        <f t="shared" si="5"/>
        <v>#DIV/0!</v>
      </c>
      <c r="H359" s="152"/>
    </row>
    <row r="360" s="132" customFormat="1" ht="20.1" customHeight="1" spans="1:8">
      <c r="A360" s="153" t="s">
        <v>281</v>
      </c>
      <c r="B360" s="155"/>
      <c r="C360" s="156"/>
      <c r="D360" s="151" t="e">
        <f t="shared" si="5"/>
        <v>#DIV/0!</v>
      </c>
      <c r="H360" s="152"/>
    </row>
    <row r="361" s="132" customFormat="1" ht="20.1" customHeight="1" spans="1:8">
      <c r="A361" s="153" t="s">
        <v>282</v>
      </c>
      <c r="B361" s="155"/>
      <c r="C361" s="156"/>
      <c r="D361" s="151" t="e">
        <f t="shared" si="5"/>
        <v>#DIV/0!</v>
      </c>
      <c r="H361" s="152"/>
    </row>
    <row r="362" s="132" customFormat="1" ht="20.1" customHeight="1" spans="1:8">
      <c r="A362" s="157" t="s">
        <v>283</v>
      </c>
      <c r="B362" s="155"/>
      <c r="C362" s="156"/>
      <c r="D362" s="151" t="e">
        <f t="shared" si="5"/>
        <v>#DIV/0!</v>
      </c>
      <c r="H362" s="152"/>
    </row>
    <row r="363" s="132" customFormat="1" ht="20.1" customHeight="1" spans="1:8">
      <c r="A363" s="157" t="s">
        <v>74</v>
      </c>
      <c r="B363" s="155"/>
      <c r="C363" s="156"/>
      <c r="D363" s="151" t="e">
        <f t="shared" si="5"/>
        <v>#DIV/0!</v>
      </c>
      <c r="H363" s="152"/>
    </row>
    <row r="364" s="132" customFormat="1" ht="20.1" customHeight="1" spans="1:8">
      <c r="A364" s="157" t="s">
        <v>284</v>
      </c>
      <c r="B364" s="155"/>
      <c r="C364" s="156"/>
      <c r="D364" s="151" t="e">
        <f t="shared" si="5"/>
        <v>#DIV/0!</v>
      </c>
      <c r="H364" s="152"/>
    </row>
    <row r="365" s="132" customFormat="1" ht="20.1" customHeight="1" spans="1:8">
      <c r="A365" s="149" t="s">
        <v>285</v>
      </c>
      <c r="B365" s="154">
        <f>SUM(B366:B372)</f>
        <v>25</v>
      </c>
      <c r="C365" s="154">
        <f>SUM(C366:C372)</f>
        <v>23</v>
      </c>
      <c r="D365" s="151">
        <f t="shared" si="5"/>
        <v>1.087</v>
      </c>
      <c r="H365" s="152"/>
    </row>
    <row r="366" s="132" customFormat="1" ht="20.1" customHeight="1" spans="1:8">
      <c r="A366" s="153" t="s">
        <v>65</v>
      </c>
      <c r="B366" s="155">
        <v>15</v>
      </c>
      <c r="C366" s="156">
        <v>13</v>
      </c>
      <c r="D366" s="151">
        <f t="shared" si="5"/>
        <v>1.154</v>
      </c>
      <c r="H366" s="152"/>
    </row>
    <row r="367" s="135" customFormat="1" ht="20.1" customHeight="1" spans="1:10">
      <c r="A367" s="153" t="s">
        <v>66</v>
      </c>
      <c r="B367" s="155">
        <v>1</v>
      </c>
      <c r="C367" s="156">
        <v>1</v>
      </c>
      <c r="D367" s="151">
        <f t="shared" si="5"/>
        <v>1</v>
      </c>
      <c r="H367" s="152"/>
      <c r="I367" s="132"/>
      <c r="J367" s="132"/>
    </row>
    <row r="368" s="135" customFormat="1" ht="20.1" customHeight="1" spans="1:10">
      <c r="A368" s="153" t="s">
        <v>67</v>
      </c>
      <c r="B368" s="155"/>
      <c r="C368" s="156"/>
      <c r="D368" s="151" t="e">
        <f t="shared" si="5"/>
        <v>#DIV/0!</v>
      </c>
      <c r="H368" s="152"/>
      <c r="I368" s="132"/>
      <c r="J368" s="132"/>
    </row>
    <row r="369" s="135" customFormat="1" ht="20.1" customHeight="1" spans="1:10">
      <c r="A369" s="157" t="s">
        <v>286</v>
      </c>
      <c r="B369" s="155">
        <v>5</v>
      </c>
      <c r="C369" s="156">
        <v>5</v>
      </c>
      <c r="D369" s="151">
        <f t="shared" si="5"/>
        <v>1</v>
      </c>
      <c r="H369" s="152"/>
      <c r="I369" s="132"/>
      <c r="J369" s="132"/>
    </row>
    <row r="370" s="135" customFormat="1" ht="20.1" customHeight="1" spans="1:10">
      <c r="A370" s="157" t="s">
        <v>287</v>
      </c>
      <c r="B370" s="155">
        <v>4</v>
      </c>
      <c r="C370" s="156">
        <v>4</v>
      </c>
      <c r="D370" s="151">
        <f t="shared" si="5"/>
        <v>1</v>
      </c>
      <c r="H370" s="152"/>
      <c r="I370" s="132"/>
      <c r="J370" s="132"/>
    </row>
    <row r="371" s="135" customFormat="1" ht="20.1" customHeight="1" spans="1:10">
      <c r="A371" s="157" t="s">
        <v>74</v>
      </c>
      <c r="B371" s="155"/>
      <c r="C371" s="156"/>
      <c r="D371" s="151" t="e">
        <f t="shared" si="5"/>
        <v>#DIV/0!</v>
      </c>
      <c r="H371" s="152"/>
      <c r="I371" s="132"/>
      <c r="J371" s="132"/>
    </row>
    <row r="372" s="135" customFormat="1" ht="20.1" customHeight="1" spans="1:10">
      <c r="A372" s="153" t="s">
        <v>288</v>
      </c>
      <c r="B372" s="155"/>
      <c r="C372" s="156"/>
      <c r="D372" s="151" t="e">
        <f t="shared" si="5"/>
        <v>#DIV/0!</v>
      </c>
      <c r="H372" s="152"/>
      <c r="I372" s="132"/>
      <c r="J372" s="132"/>
    </row>
    <row r="373" s="135" customFormat="1" ht="20.1" customHeight="1" spans="1:10">
      <c r="A373" s="153" t="s">
        <v>289</v>
      </c>
      <c r="B373" s="155"/>
      <c r="C373" s="154">
        <f>SUM(C374:C380)</f>
        <v>0</v>
      </c>
      <c r="D373" s="151" t="e">
        <f t="shared" si="5"/>
        <v>#DIV/0!</v>
      </c>
      <c r="H373" s="152"/>
      <c r="I373" s="132"/>
      <c r="J373" s="132"/>
    </row>
    <row r="374" s="135" customFormat="1" ht="20.1" customHeight="1" spans="1:10">
      <c r="A374" s="153" t="s">
        <v>65</v>
      </c>
      <c r="B374" s="155"/>
      <c r="C374" s="156"/>
      <c r="D374" s="151" t="e">
        <f t="shared" si="5"/>
        <v>#DIV/0!</v>
      </c>
      <c r="H374" s="152"/>
      <c r="I374" s="132"/>
      <c r="J374" s="132"/>
    </row>
    <row r="375" s="135" customFormat="1" ht="20.1" customHeight="1" spans="1:10">
      <c r="A375" s="157" t="s">
        <v>66</v>
      </c>
      <c r="B375" s="155"/>
      <c r="C375" s="156"/>
      <c r="D375" s="151" t="e">
        <f t="shared" si="5"/>
        <v>#DIV/0!</v>
      </c>
      <c r="H375" s="152"/>
      <c r="I375" s="132"/>
      <c r="J375" s="132"/>
    </row>
    <row r="376" s="135" customFormat="1" ht="20.1" customHeight="1" spans="1:10">
      <c r="A376" s="157" t="s">
        <v>290</v>
      </c>
      <c r="B376" s="155"/>
      <c r="C376" s="156"/>
      <c r="D376" s="151" t="e">
        <f t="shared" si="5"/>
        <v>#DIV/0!</v>
      </c>
      <c r="H376" s="152"/>
      <c r="I376" s="132"/>
      <c r="J376" s="132"/>
    </row>
    <row r="377" s="135" customFormat="1" ht="20.1" customHeight="1" spans="1:10">
      <c r="A377" s="157" t="s">
        <v>291</v>
      </c>
      <c r="B377" s="155"/>
      <c r="C377" s="156"/>
      <c r="D377" s="151" t="e">
        <f t="shared" si="5"/>
        <v>#DIV/0!</v>
      </c>
      <c r="H377" s="152"/>
      <c r="I377" s="132"/>
      <c r="J377" s="132"/>
    </row>
    <row r="378" s="135" customFormat="1" ht="20.1" customHeight="1" spans="1:10">
      <c r="A378" s="149" t="s">
        <v>292</v>
      </c>
      <c r="B378" s="155"/>
      <c r="C378" s="156"/>
      <c r="D378" s="151" t="e">
        <f t="shared" si="5"/>
        <v>#DIV/0!</v>
      </c>
      <c r="H378" s="152"/>
      <c r="I378" s="132"/>
      <c r="J378" s="132"/>
    </row>
    <row r="379" s="135" customFormat="1" ht="20.1" customHeight="1" spans="1:10">
      <c r="A379" s="153" t="s">
        <v>245</v>
      </c>
      <c r="B379" s="155"/>
      <c r="C379" s="156"/>
      <c r="D379" s="151" t="e">
        <f t="shared" si="5"/>
        <v>#DIV/0!</v>
      </c>
      <c r="H379" s="152"/>
      <c r="I379" s="132"/>
      <c r="J379" s="132"/>
    </row>
    <row r="380" s="135" customFormat="1" ht="20.1" customHeight="1" spans="1:10">
      <c r="A380" s="153" t="s">
        <v>293</v>
      </c>
      <c r="B380" s="155"/>
      <c r="C380" s="156"/>
      <c r="D380" s="151" t="e">
        <f t="shared" si="5"/>
        <v>#DIV/0!</v>
      </c>
      <c r="H380" s="152"/>
      <c r="I380" s="132"/>
      <c r="J380" s="132"/>
    </row>
    <row r="381" s="135" customFormat="1" ht="20.1" customHeight="1" spans="1:10">
      <c r="A381" s="153" t="s">
        <v>294</v>
      </c>
      <c r="B381" s="154">
        <f>SUM(B382:B389)</f>
        <v>815</v>
      </c>
      <c r="C381" s="154">
        <f>SUM(C382:C389)</f>
        <v>0</v>
      </c>
      <c r="D381" s="151" t="e">
        <f t="shared" si="5"/>
        <v>#DIV/0!</v>
      </c>
      <c r="H381" s="152"/>
      <c r="I381" s="132"/>
      <c r="J381" s="132"/>
    </row>
    <row r="382" s="135" customFormat="1" ht="20.1" customHeight="1" spans="1:10">
      <c r="A382" s="153" t="s">
        <v>295</v>
      </c>
      <c r="B382" s="155"/>
      <c r="C382" s="156"/>
      <c r="D382" s="151" t="e">
        <f t="shared" si="5"/>
        <v>#DIV/0!</v>
      </c>
      <c r="H382" s="152"/>
      <c r="I382" s="132"/>
      <c r="J382" s="132"/>
    </row>
    <row r="383" s="132" customFormat="1" ht="20.1" customHeight="1" spans="1:8">
      <c r="A383" s="157" t="s">
        <v>65</v>
      </c>
      <c r="B383" s="155"/>
      <c r="C383" s="156"/>
      <c r="D383" s="151" t="e">
        <f t="shared" si="5"/>
        <v>#DIV/0!</v>
      </c>
      <c r="H383" s="152"/>
    </row>
    <row r="384" s="132" customFormat="1" ht="20.1" customHeight="1" spans="1:8">
      <c r="A384" s="157" t="s">
        <v>296</v>
      </c>
      <c r="B384" s="155"/>
      <c r="C384" s="156"/>
      <c r="D384" s="151" t="e">
        <f t="shared" si="5"/>
        <v>#DIV/0!</v>
      </c>
      <c r="H384" s="152"/>
    </row>
    <row r="385" s="132" customFormat="1" ht="20.1" customHeight="1" spans="1:8">
      <c r="A385" s="157" t="s">
        <v>297</v>
      </c>
      <c r="B385" s="155"/>
      <c r="C385" s="156"/>
      <c r="D385" s="151" t="e">
        <f t="shared" si="5"/>
        <v>#DIV/0!</v>
      </c>
      <c r="H385" s="152"/>
    </row>
    <row r="386" s="132" customFormat="1" ht="20.1" customHeight="1" spans="1:8">
      <c r="A386" s="157" t="s">
        <v>298</v>
      </c>
      <c r="B386" s="155"/>
      <c r="C386" s="156"/>
      <c r="D386" s="151" t="e">
        <f t="shared" si="5"/>
        <v>#DIV/0!</v>
      </c>
      <c r="H386" s="152"/>
    </row>
    <row r="387" s="132" customFormat="1" ht="20.1" customHeight="1" spans="1:8">
      <c r="A387" s="149" t="s">
        <v>299</v>
      </c>
      <c r="B387" s="155"/>
      <c r="C387" s="156"/>
      <c r="D387" s="151" t="e">
        <f t="shared" si="5"/>
        <v>#DIV/0!</v>
      </c>
      <c r="H387" s="152"/>
    </row>
    <row r="388" s="132" customFormat="1" ht="20.1" customHeight="1" spans="1:8">
      <c r="A388" s="153" t="s">
        <v>300</v>
      </c>
      <c r="B388" s="155"/>
      <c r="C388" s="156"/>
      <c r="D388" s="151" t="e">
        <f t="shared" si="5"/>
        <v>#DIV/0!</v>
      </c>
      <c r="H388" s="152"/>
    </row>
    <row r="389" s="132" customFormat="1" ht="20.1" customHeight="1" spans="1:8">
      <c r="A389" s="153" t="s">
        <v>301</v>
      </c>
      <c r="B389" s="155">
        <v>815</v>
      </c>
      <c r="C389" s="156"/>
      <c r="D389" s="151" t="e">
        <f t="shared" ref="D389:D452" si="6">B389/C389</f>
        <v>#DIV/0!</v>
      </c>
      <c r="H389" s="152"/>
    </row>
    <row r="390" s="132" customFormat="1" ht="20.1" customHeight="1" spans="1:8">
      <c r="A390" s="153" t="s">
        <v>302</v>
      </c>
      <c r="B390" s="155"/>
      <c r="C390" s="156"/>
      <c r="D390" s="151" t="e">
        <f t="shared" si="6"/>
        <v>#DIV/0!</v>
      </c>
      <c r="H390" s="152"/>
    </row>
    <row r="391" s="132" customFormat="1" ht="20.1" customHeight="1" spans="1:8">
      <c r="A391" s="149" t="s">
        <v>303</v>
      </c>
      <c r="B391" s="150">
        <f>SUM(B392,B397,B406,B413,B419,B423,B427,B431,B437,B444)</f>
        <v>220590</v>
      </c>
      <c r="C391" s="150">
        <f>SUM(C392,C397,C406,C413,C419,C423,C427,C431,C437,C444)</f>
        <v>188800</v>
      </c>
      <c r="D391" s="151">
        <f t="shared" si="6"/>
        <v>1.168</v>
      </c>
      <c r="H391" s="152"/>
    </row>
    <row r="392" s="132" customFormat="1" ht="20.1" customHeight="1" spans="1:8">
      <c r="A392" s="157" t="s">
        <v>304</v>
      </c>
      <c r="B392" s="154">
        <f>SUM(B393:B396)</f>
        <v>724</v>
      </c>
      <c r="C392" s="154">
        <f>SUM(C393:C396)</f>
        <v>691</v>
      </c>
      <c r="D392" s="151">
        <f t="shared" si="6"/>
        <v>1.048</v>
      </c>
      <c r="H392" s="152"/>
    </row>
    <row r="393" s="132" customFormat="1" ht="20.1" customHeight="1" spans="1:8">
      <c r="A393" s="153" t="s">
        <v>65</v>
      </c>
      <c r="B393" s="155">
        <v>124</v>
      </c>
      <c r="C393" s="156">
        <v>121</v>
      </c>
      <c r="D393" s="151">
        <f t="shared" si="6"/>
        <v>1.025</v>
      </c>
      <c r="H393" s="152"/>
    </row>
    <row r="394" s="132" customFormat="1" ht="20.1" customHeight="1" spans="1:8">
      <c r="A394" s="153" t="s">
        <v>66</v>
      </c>
      <c r="B394" s="155">
        <v>600</v>
      </c>
      <c r="C394" s="156"/>
      <c r="D394" s="151" t="e">
        <f t="shared" si="6"/>
        <v>#DIV/0!</v>
      </c>
      <c r="H394" s="152"/>
    </row>
    <row r="395" s="132" customFormat="1" ht="20.1" customHeight="1" spans="1:8">
      <c r="A395" s="153" t="s">
        <v>67</v>
      </c>
      <c r="B395" s="155"/>
      <c r="C395" s="156"/>
      <c r="D395" s="151" t="e">
        <f t="shared" si="6"/>
        <v>#DIV/0!</v>
      </c>
      <c r="H395" s="152"/>
    </row>
    <row r="396" s="132" customFormat="1" ht="20.1" customHeight="1" spans="1:8">
      <c r="A396" s="157" t="s">
        <v>305</v>
      </c>
      <c r="B396" s="155"/>
      <c r="C396" s="156">
        <v>570</v>
      </c>
      <c r="D396" s="151">
        <f t="shared" si="6"/>
        <v>0</v>
      </c>
      <c r="H396" s="152"/>
    </row>
    <row r="397" s="132" customFormat="1" ht="20.1" customHeight="1" spans="1:8">
      <c r="A397" s="153" t="s">
        <v>306</v>
      </c>
      <c r="B397" s="154">
        <f>SUM(B398:B405)</f>
        <v>197428</v>
      </c>
      <c r="C397" s="154">
        <f>SUM(C398:C405)</f>
        <v>172507</v>
      </c>
      <c r="D397" s="151">
        <f t="shared" si="6"/>
        <v>1.144</v>
      </c>
      <c r="H397" s="152"/>
    </row>
    <row r="398" s="132" customFormat="1" ht="20.1" customHeight="1" spans="1:8">
      <c r="A398" s="153" t="s">
        <v>307</v>
      </c>
      <c r="B398" s="155">
        <f>7850+2000</f>
        <v>9850</v>
      </c>
      <c r="C398" s="156">
        <f>15861+2</f>
        <v>15863</v>
      </c>
      <c r="D398" s="151">
        <f t="shared" si="6"/>
        <v>0.621</v>
      </c>
      <c r="H398" s="152"/>
    </row>
    <row r="399" s="132" customFormat="1" ht="20.1" customHeight="1" spans="1:8">
      <c r="A399" s="153" t="s">
        <v>308</v>
      </c>
      <c r="B399" s="155">
        <f>52562+13000</f>
        <v>65562</v>
      </c>
      <c r="C399" s="156">
        <v>62811</v>
      </c>
      <c r="D399" s="151">
        <f t="shared" si="6"/>
        <v>1.044</v>
      </c>
      <c r="H399" s="152"/>
    </row>
    <row r="400" s="132" customFormat="1" ht="20.1" customHeight="1" spans="1:8">
      <c r="A400" s="157" t="s">
        <v>309</v>
      </c>
      <c r="B400" s="155">
        <f>21605+8000</f>
        <v>29605</v>
      </c>
      <c r="C400" s="156">
        <v>24837</v>
      </c>
      <c r="D400" s="151">
        <f t="shared" si="6"/>
        <v>1.192</v>
      </c>
      <c r="H400" s="152"/>
    </row>
    <row r="401" s="132" customFormat="1" ht="20.1" customHeight="1" spans="1:8">
      <c r="A401" s="157" t="s">
        <v>310</v>
      </c>
      <c r="B401" s="155">
        <f>26658+7000</f>
        <v>33658</v>
      </c>
      <c r="C401" s="156">
        <f>31993+43</f>
        <v>32036</v>
      </c>
      <c r="D401" s="151">
        <f t="shared" si="6"/>
        <v>1.051</v>
      </c>
      <c r="H401" s="152"/>
    </row>
    <row r="402" s="132" customFormat="1" ht="20.1" customHeight="1" spans="1:8">
      <c r="A402" s="157" t="s">
        <v>311</v>
      </c>
      <c r="B402" s="155"/>
      <c r="C402" s="156"/>
      <c r="D402" s="151" t="e">
        <f t="shared" si="6"/>
        <v>#DIV/0!</v>
      </c>
      <c r="H402" s="152"/>
    </row>
    <row r="403" s="132" customFormat="1" ht="20.1" customHeight="1" spans="1:8">
      <c r="A403" s="153" t="s">
        <v>312</v>
      </c>
      <c r="B403" s="155"/>
      <c r="C403" s="156"/>
      <c r="D403" s="151" t="e">
        <f t="shared" si="6"/>
        <v>#DIV/0!</v>
      </c>
      <c r="H403" s="152"/>
    </row>
    <row r="404" s="132" customFormat="1" ht="20.1" customHeight="1" spans="1:8">
      <c r="A404" s="153" t="s">
        <v>313</v>
      </c>
      <c r="B404" s="155"/>
      <c r="C404" s="156"/>
      <c r="D404" s="151" t="e">
        <f t="shared" si="6"/>
        <v>#DIV/0!</v>
      </c>
      <c r="H404" s="152"/>
    </row>
    <row r="405" s="132" customFormat="1" ht="20.1" customHeight="1" spans="1:8">
      <c r="A405" s="153" t="s">
        <v>314</v>
      </c>
      <c r="B405" s="155">
        <f>87756+997-30000</f>
        <v>58753</v>
      </c>
      <c r="C405" s="156">
        <v>36960</v>
      </c>
      <c r="D405" s="151">
        <f t="shared" si="6"/>
        <v>1.59</v>
      </c>
      <c r="H405" s="152"/>
    </row>
    <row r="406" s="132" customFormat="1" ht="20.1" customHeight="1" spans="1:8">
      <c r="A406" s="153" t="s">
        <v>315</v>
      </c>
      <c r="B406" s="154">
        <f>SUM(B407:B412)</f>
        <v>5874</v>
      </c>
      <c r="C406" s="154">
        <f>SUM(C407:C412)</f>
        <v>4347</v>
      </c>
      <c r="D406" s="151">
        <f t="shared" si="6"/>
        <v>1.351</v>
      </c>
      <c r="H406" s="152"/>
    </row>
    <row r="407" s="132" customFormat="1" ht="20.1" customHeight="1" spans="1:8">
      <c r="A407" s="153" t="s">
        <v>316</v>
      </c>
      <c r="B407" s="155"/>
      <c r="C407" s="156"/>
      <c r="D407" s="151" t="e">
        <f t="shared" si="6"/>
        <v>#DIV/0!</v>
      </c>
      <c r="H407" s="152"/>
    </row>
    <row r="408" s="132" customFormat="1" ht="20.1" customHeight="1" spans="1:8">
      <c r="A408" s="153" t="s">
        <v>317</v>
      </c>
      <c r="B408" s="155">
        <v>1877</v>
      </c>
      <c r="C408" s="156">
        <f>156+530</f>
        <v>686</v>
      </c>
      <c r="D408" s="151">
        <f t="shared" si="6"/>
        <v>2.736</v>
      </c>
      <c r="H408" s="152"/>
    </row>
    <row r="409" s="132" customFormat="1" ht="20.1" customHeight="1" spans="1:8">
      <c r="A409" s="153" t="s">
        <v>318</v>
      </c>
      <c r="B409" s="155"/>
      <c r="C409" s="156"/>
      <c r="D409" s="151" t="e">
        <f t="shared" si="6"/>
        <v>#DIV/0!</v>
      </c>
      <c r="H409" s="152"/>
    </row>
    <row r="410" s="132" customFormat="1" ht="20.1" customHeight="1" spans="1:8">
      <c r="A410" s="157" t="s">
        <v>319</v>
      </c>
      <c r="B410" s="155">
        <v>3058</v>
      </c>
      <c r="C410" s="156">
        <v>3661</v>
      </c>
      <c r="D410" s="151">
        <f t="shared" si="6"/>
        <v>0.835</v>
      </c>
      <c r="H410" s="152"/>
    </row>
    <row r="411" s="132" customFormat="1" ht="20.1" customHeight="1" spans="1:8">
      <c r="A411" s="157" t="s">
        <v>320</v>
      </c>
      <c r="B411" s="155"/>
      <c r="C411" s="156"/>
      <c r="D411" s="151" t="e">
        <f t="shared" si="6"/>
        <v>#DIV/0!</v>
      </c>
      <c r="H411" s="152"/>
    </row>
    <row r="412" s="132" customFormat="1" ht="20.1" customHeight="1" spans="1:8">
      <c r="A412" s="157" t="s">
        <v>321</v>
      </c>
      <c r="B412" s="155">
        <v>939</v>
      </c>
      <c r="C412" s="156"/>
      <c r="D412" s="151" t="e">
        <f t="shared" si="6"/>
        <v>#DIV/0!</v>
      </c>
      <c r="H412" s="152"/>
    </row>
    <row r="413" s="132" customFormat="1" ht="20.1" customHeight="1" spans="1:8">
      <c r="A413" s="149" t="s">
        <v>322</v>
      </c>
      <c r="B413" s="155"/>
      <c r="C413" s="154">
        <f>SUM(C414:C418)</f>
        <v>0</v>
      </c>
      <c r="D413" s="151" t="e">
        <f t="shared" si="6"/>
        <v>#DIV/0!</v>
      </c>
      <c r="H413" s="152"/>
    </row>
    <row r="414" s="132" customFormat="1" ht="20.1" customHeight="1" spans="1:8">
      <c r="A414" s="153" t="s">
        <v>323</v>
      </c>
      <c r="B414" s="155"/>
      <c r="C414" s="156"/>
      <c r="D414" s="151" t="e">
        <f t="shared" si="6"/>
        <v>#DIV/0!</v>
      </c>
      <c r="H414" s="152"/>
    </row>
    <row r="415" s="132" customFormat="1" ht="20.1" customHeight="1" spans="1:8">
      <c r="A415" s="153" t="s">
        <v>324</v>
      </c>
      <c r="B415" s="155"/>
      <c r="C415" s="156"/>
      <c r="D415" s="151" t="e">
        <f t="shared" si="6"/>
        <v>#DIV/0!</v>
      </c>
      <c r="H415" s="152"/>
    </row>
    <row r="416" s="132" customFormat="1" ht="20.1" customHeight="1" spans="1:8">
      <c r="A416" s="153" t="s">
        <v>325</v>
      </c>
      <c r="B416" s="155"/>
      <c r="C416" s="156"/>
      <c r="D416" s="151" t="e">
        <f t="shared" si="6"/>
        <v>#DIV/0!</v>
      </c>
      <c r="H416" s="152"/>
    </row>
    <row r="417" s="132" customFormat="1" ht="20.1" customHeight="1" spans="1:8">
      <c r="A417" s="157" t="s">
        <v>326</v>
      </c>
      <c r="B417" s="155"/>
      <c r="C417" s="156"/>
      <c r="D417" s="151" t="e">
        <f t="shared" si="6"/>
        <v>#DIV/0!</v>
      </c>
      <c r="H417" s="152"/>
    </row>
    <row r="418" s="132" customFormat="1" ht="18.75" customHeight="1" spans="1:8">
      <c r="A418" s="157" t="s">
        <v>327</v>
      </c>
      <c r="B418" s="155"/>
      <c r="C418" s="156"/>
      <c r="D418" s="151" t="e">
        <f t="shared" si="6"/>
        <v>#DIV/0!</v>
      </c>
      <c r="H418" s="152"/>
    </row>
    <row r="419" s="132" customFormat="1" ht="20.1" customHeight="1" spans="1:8">
      <c r="A419" s="157" t="s">
        <v>328</v>
      </c>
      <c r="B419" s="155"/>
      <c r="C419" s="154">
        <f>SUM(C420:C422)</f>
        <v>0</v>
      </c>
      <c r="D419" s="151" t="e">
        <f t="shared" si="6"/>
        <v>#DIV/0!</v>
      </c>
      <c r="H419" s="152"/>
    </row>
    <row r="420" s="132" customFormat="1" ht="20.1" customHeight="1" spans="1:8">
      <c r="A420" s="153" t="s">
        <v>329</v>
      </c>
      <c r="B420" s="155"/>
      <c r="C420" s="156"/>
      <c r="D420" s="151" t="e">
        <f t="shared" si="6"/>
        <v>#DIV/0!</v>
      </c>
      <c r="H420" s="152"/>
    </row>
    <row r="421" s="132" customFormat="1" ht="20.1" customHeight="1" spans="1:8">
      <c r="A421" s="153" t="s">
        <v>330</v>
      </c>
      <c r="B421" s="155"/>
      <c r="C421" s="156"/>
      <c r="D421" s="151" t="e">
        <f t="shared" si="6"/>
        <v>#DIV/0!</v>
      </c>
      <c r="H421" s="152"/>
    </row>
    <row r="422" s="132" customFormat="1" ht="20.1" customHeight="1" spans="1:8">
      <c r="A422" s="153" t="s">
        <v>331</v>
      </c>
      <c r="B422" s="155"/>
      <c r="C422" s="156"/>
      <c r="D422" s="151" t="e">
        <f t="shared" si="6"/>
        <v>#DIV/0!</v>
      </c>
      <c r="H422" s="152"/>
    </row>
    <row r="423" s="132" customFormat="1" ht="20.1" customHeight="1" spans="1:8">
      <c r="A423" s="157" t="s">
        <v>332</v>
      </c>
      <c r="B423" s="155"/>
      <c r="C423" s="154">
        <f>SUM(C424:C426)</f>
        <v>0</v>
      </c>
      <c r="D423" s="151" t="e">
        <f t="shared" si="6"/>
        <v>#DIV/0!</v>
      </c>
      <c r="H423" s="152"/>
    </row>
    <row r="424" s="132" customFormat="1" ht="20.1" customHeight="1" spans="1:8">
      <c r="A424" s="157" t="s">
        <v>333</v>
      </c>
      <c r="B424" s="155"/>
      <c r="C424" s="156"/>
      <c r="D424" s="151" t="e">
        <f t="shared" si="6"/>
        <v>#DIV/0!</v>
      </c>
      <c r="H424" s="152"/>
    </row>
    <row r="425" s="132" customFormat="1" ht="20.1" customHeight="1" spans="1:8">
      <c r="A425" s="157" t="s">
        <v>334</v>
      </c>
      <c r="B425" s="155"/>
      <c r="C425" s="156"/>
      <c r="D425" s="151" t="e">
        <f t="shared" si="6"/>
        <v>#DIV/0!</v>
      </c>
      <c r="H425" s="152"/>
    </row>
    <row r="426" s="132" customFormat="1" ht="20.1" customHeight="1" spans="1:8">
      <c r="A426" s="149" t="s">
        <v>335</v>
      </c>
      <c r="B426" s="155"/>
      <c r="C426" s="156"/>
      <c r="D426" s="151" t="e">
        <f t="shared" si="6"/>
        <v>#DIV/0!</v>
      </c>
      <c r="H426" s="152"/>
    </row>
    <row r="427" s="132" customFormat="1" ht="20.1" customHeight="1" spans="1:8">
      <c r="A427" s="153" t="s">
        <v>336</v>
      </c>
      <c r="B427" s="154">
        <f>SUM(B428:B430)</f>
        <v>378</v>
      </c>
      <c r="C427" s="154">
        <f>SUM(C428:C430)</f>
        <v>506</v>
      </c>
      <c r="D427" s="151">
        <f t="shared" si="6"/>
        <v>0.747</v>
      </c>
      <c r="H427" s="152"/>
    </row>
    <row r="428" s="132" customFormat="1" ht="20.1" customHeight="1" spans="1:8">
      <c r="A428" s="153" t="s">
        <v>337</v>
      </c>
      <c r="B428" s="155">
        <v>378</v>
      </c>
      <c r="C428" s="156">
        <v>506</v>
      </c>
      <c r="D428" s="151">
        <f t="shared" si="6"/>
        <v>0.747</v>
      </c>
      <c r="H428" s="152"/>
    </row>
    <row r="429" s="132" customFormat="1" ht="20.1" customHeight="1" spans="1:8">
      <c r="A429" s="153" t="s">
        <v>338</v>
      </c>
      <c r="B429" s="155"/>
      <c r="C429" s="156"/>
      <c r="D429" s="151" t="e">
        <f t="shared" si="6"/>
        <v>#DIV/0!</v>
      </c>
      <c r="H429" s="152"/>
    </row>
    <row r="430" s="132" customFormat="1" ht="20.1" customHeight="1" spans="1:8">
      <c r="A430" s="157" t="s">
        <v>339</v>
      </c>
      <c r="B430" s="155"/>
      <c r="C430" s="156"/>
      <c r="D430" s="151" t="e">
        <f t="shared" si="6"/>
        <v>#DIV/0!</v>
      </c>
      <c r="H430" s="152"/>
    </row>
    <row r="431" s="132" customFormat="1" ht="20.1" customHeight="1" spans="1:8">
      <c r="A431" s="157" t="s">
        <v>340</v>
      </c>
      <c r="B431" s="154">
        <f>SUM(B432:B436)</f>
        <v>1180</v>
      </c>
      <c r="C431" s="154">
        <f>SUM(C432:C436)</f>
        <v>1148</v>
      </c>
      <c r="D431" s="151">
        <f t="shared" si="6"/>
        <v>1.028</v>
      </c>
      <c r="H431" s="152"/>
    </row>
    <row r="432" s="132" customFormat="1" ht="20.1" customHeight="1" spans="1:8">
      <c r="A432" s="157" t="s">
        <v>341</v>
      </c>
      <c r="B432" s="155">
        <v>576</v>
      </c>
      <c r="C432" s="156">
        <v>588</v>
      </c>
      <c r="D432" s="151">
        <f t="shared" si="6"/>
        <v>0.98</v>
      </c>
      <c r="H432" s="152"/>
    </row>
    <row r="433" s="132" customFormat="1" ht="20.1" customHeight="1" spans="1:8">
      <c r="A433" s="153" t="s">
        <v>342</v>
      </c>
      <c r="B433" s="155">
        <v>604</v>
      </c>
      <c r="C433" s="156">
        <v>560</v>
      </c>
      <c r="D433" s="151">
        <f t="shared" si="6"/>
        <v>1.079</v>
      </c>
      <c r="H433" s="152"/>
    </row>
    <row r="434" s="132" customFormat="1" ht="20.1" customHeight="1" spans="1:8">
      <c r="A434" s="153" t="s">
        <v>343</v>
      </c>
      <c r="B434" s="155"/>
      <c r="C434" s="156"/>
      <c r="D434" s="151" t="e">
        <f t="shared" si="6"/>
        <v>#DIV/0!</v>
      </c>
      <c r="H434" s="152"/>
    </row>
    <row r="435" s="132" customFormat="1" ht="20.1" customHeight="1" spans="1:8">
      <c r="A435" s="153" t="s">
        <v>344</v>
      </c>
      <c r="B435" s="155"/>
      <c r="C435" s="156"/>
      <c r="D435" s="151" t="e">
        <f t="shared" si="6"/>
        <v>#DIV/0!</v>
      </c>
      <c r="H435" s="152"/>
    </row>
    <row r="436" s="132" customFormat="1" ht="20.1" customHeight="1" spans="1:8">
      <c r="A436" s="153" t="s">
        <v>345</v>
      </c>
      <c r="B436" s="155"/>
      <c r="C436" s="156"/>
      <c r="D436" s="151" t="e">
        <f t="shared" si="6"/>
        <v>#DIV/0!</v>
      </c>
      <c r="H436" s="152"/>
    </row>
    <row r="437" s="132" customFormat="1" ht="20.1" customHeight="1" spans="1:8">
      <c r="A437" s="153" t="s">
        <v>346</v>
      </c>
      <c r="B437" s="154">
        <f>SUM(B438:B443)</f>
        <v>10000</v>
      </c>
      <c r="C437" s="154">
        <f>SUM(C438:C443)</f>
        <v>9600</v>
      </c>
      <c r="D437" s="151">
        <f t="shared" si="6"/>
        <v>1.042</v>
      </c>
      <c r="H437" s="152"/>
    </row>
    <row r="438" s="132" customFormat="1" ht="20.1" customHeight="1" spans="1:8">
      <c r="A438" s="157" t="s">
        <v>347</v>
      </c>
      <c r="B438" s="155"/>
      <c r="C438" s="156"/>
      <c r="D438" s="151" t="e">
        <f t="shared" si="6"/>
        <v>#DIV/0!</v>
      </c>
      <c r="H438" s="152"/>
    </row>
    <row r="439" s="132" customFormat="1" ht="20.1" customHeight="1" spans="1:8">
      <c r="A439" s="157" t="s">
        <v>348</v>
      </c>
      <c r="B439" s="155"/>
      <c r="C439" s="156"/>
      <c r="D439" s="151" t="e">
        <f t="shared" si="6"/>
        <v>#DIV/0!</v>
      </c>
      <c r="H439" s="152"/>
    </row>
    <row r="440" s="132" customFormat="1" ht="20.1" customHeight="1" spans="1:8">
      <c r="A440" s="157" t="s">
        <v>349</v>
      </c>
      <c r="B440" s="155"/>
      <c r="C440" s="156"/>
      <c r="D440" s="151" t="e">
        <f t="shared" si="6"/>
        <v>#DIV/0!</v>
      </c>
      <c r="H440" s="152"/>
    </row>
    <row r="441" s="132" customFormat="1" ht="20.1" customHeight="1" spans="1:8">
      <c r="A441" s="149" t="s">
        <v>350</v>
      </c>
      <c r="B441" s="155"/>
      <c r="C441" s="156"/>
      <c r="D441" s="151" t="e">
        <f t="shared" si="6"/>
        <v>#DIV/0!</v>
      </c>
      <c r="H441" s="152"/>
    </row>
    <row r="442" s="132" customFormat="1" ht="20.1" customHeight="1" spans="1:8">
      <c r="A442" s="153" t="s">
        <v>351</v>
      </c>
      <c r="B442" s="155"/>
      <c r="C442" s="156"/>
      <c r="D442" s="151" t="e">
        <f t="shared" si="6"/>
        <v>#DIV/0!</v>
      </c>
      <c r="H442" s="152"/>
    </row>
    <row r="443" s="132" customFormat="1" ht="20.1" customHeight="1" spans="1:8">
      <c r="A443" s="153" t="s">
        <v>352</v>
      </c>
      <c r="B443" s="155">
        <v>10000</v>
      </c>
      <c r="C443" s="156">
        <v>9600</v>
      </c>
      <c r="D443" s="151">
        <f t="shared" si="6"/>
        <v>1.042</v>
      </c>
      <c r="H443" s="152"/>
    </row>
    <row r="444" s="132" customFormat="1" ht="20.1" customHeight="1" spans="1:8">
      <c r="A444" s="153" t="s">
        <v>353</v>
      </c>
      <c r="B444" s="155">
        <v>5006</v>
      </c>
      <c r="C444" s="156">
        <v>1</v>
      </c>
      <c r="D444" s="151">
        <f t="shared" si="6"/>
        <v>5006</v>
      </c>
      <c r="H444" s="152"/>
    </row>
    <row r="445" s="132" customFormat="1" ht="20.25" customHeight="1" spans="1:8">
      <c r="A445" s="149" t="s">
        <v>354</v>
      </c>
      <c r="B445" s="150">
        <f>SUM(B446,B451,B460,B466,B472,B477,B482,B489,B493,B496)</f>
        <v>12690</v>
      </c>
      <c r="C445" s="150">
        <f>SUM(C446,C451,C460,C466,C472,C477,C482,C489,C493,C496)</f>
        <v>11970</v>
      </c>
      <c r="D445" s="151">
        <f t="shared" si="6"/>
        <v>1.06</v>
      </c>
      <c r="H445" s="152"/>
    </row>
    <row r="446" s="132" customFormat="1" ht="20.1" customHeight="1" spans="1:8">
      <c r="A446" s="157" t="s">
        <v>355</v>
      </c>
      <c r="B446" s="154">
        <f>SUM(B447:B450)</f>
        <v>4347</v>
      </c>
      <c r="C446" s="154">
        <f>SUM(C447:C450)</f>
        <v>11214</v>
      </c>
      <c r="D446" s="151">
        <f t="shared" si="6"/>
        <v>0.388</v>
      </c>
      <c r="H446" s="152"/>
    </row>
    <row r="447" s="132" customFormat="1" ht="20.1" customHeight="1" spans="1:8">
      <c r="A447" s="153" t="s">
        <v>65</v>
      </c>
      <c r="B447" s="155">
        <v>128</v>
      </c>
      <c r="C447" s="156">
        <v>110</v>
      </c>
      <c r="D447" s="151">
        <f t="shared" si="6"/>
        <v>1.164</v>
      </c>
      <c r="H447" s="152"/>
    </row>
    <row r="448" s="132" customFormat="1" ht="20.1" customHeight="1" spans="1:8">
      <c r="A448" s="153" t="s">
        <v>66</v>
      </c>
      <c r="B448" s="155">
        <v>86</v>
      </c>
      <c r="C448" s="156">
        <v>78</v>
      </c>
      <c r="D448" s="151">
        <f t="shared" si="6"/>
        <v>1.103</v>
      </c>
      <c r="H448" s="152"/>
    </row>
    <row r="449" s="132" customFormat="1" ht="20.1" customHeight="1" spans="1:8">
      <c r="A449" s="153" t="s">
        <v>67</v>
      </c>
      <c r="B449" s="155"/>
      <c r="C449" s="156"/>
      <c r="D449" s="151" t="e">
        <f t="shared" si="6"/>
        <v>#DIV/0!</v>
      </c>
      <c r="H449" s="152"/>
    </row>
    <row r="450" s="132" customFormat="1" ht="20.1" customHeight="1" spans="1:8">
      <c r="A450" s="157" t="s">
        <v>356</v>
      </c>
      <c r="B450" s="155">
        <v>4133</v>
      </c>
      <c r="C450" s="156">
        <v>11026</v>
      </c>
      <c r="D450" s="151">
        <f t="shared" si="6"/>
        <v>0.375</v>
      </c>
      <c r="H450" s="152"/>
    </row>
    <row r="451" s="132" customFormat="1" ht="20.1" customHeight="1" spans="1:8">
      <c r="A451" s="153" t="s">
        <v>357</v>
      </c>
      <c r="B451" s="155"/>
      <c r="C451" s="154">
        <f>SUM(C452:C459)</f>
        <v>0</v>
      </c>
      <c r="D451" s="151" t="e">
        <f t="shared" si="6"/>
        <v>#DIV/0!</v>
      </c>
      <c r="H451" s="152"/>
    </row>
    <row r="452" s="132" customFormat="1" ht="20.1" customHeight="1" spans="1:8">
      <c r="A452" s="153" t="s">
        <v>358</v>
      </c>
      <c r="B452" s="155"/>
      <c r="C452" s="156"/>
      <c r="D452" s="151" t="e">
        <f t="shared" si="6"/>
        <v>#DIV/0!</v>
      </c>
      <c r="H452" s="152"/>
    </row>
    <row r="453" s="132" customFormat="1" ht="20.1" customHeight="1" spans="1:8">
      <c r="A453" s="153" t="s">
        <v>359</v>
      </c>
      <c r="B453" s="155"/>
      <c r="C453" s="156"/>
      <c r="D453" s="151" t="e">
        <f t="shared" ref="D453:D516" si="7">B453/C453</f>
        <v>#DIV/0!</v>
      </c>
      <c r="H453" s="152"/>
    </row>
    <row r="454" s="132" customFormat="1" ht="20.1" customHeight="1" spans="1:8">
      <c r="A454" s="149" t="s">
        <v>360</v>
      </c>
      <c r="B454" s="155"/>
      <c r="C454" s="156"/>
      <c r="D454" s="151" t="e">
        <f t="shared" si="7"/>
        <v>#DIV/0!</v>
      </c>
      <c r="H454" s="152"/>
    </row>
    <row r="455" s="132" customFormat="1" ht="20.1" customHeight="1" spans="1:8">
      <c r="A455" s="153" t="s">
        <v>361</v>
      </c>
      <c r="B455" s="155"/>
      <c r="C455" s="156"/>
      <c r="D455" s="151" t="e">
        <f t="shared" si="7"/>
        <v>#DIV/0!</v>
      </c>
      <c r="H455" s="152"/>
    </row>
    <row r="456" s="132" customFormat="1" ht="20.1" customHeight="1" spans="1:8">
      <c r="A456" s="153" t="s">
        <v>362</v>
      </c>
      <c r="B456" s="155"/>
      <c r="C456" s="156"/>
      <c r="D456" s="151" t="e">
        <f t="shared" si="7"/>
        <v>#DIV/0!</v>
      </c>
      <c r="H456" s="152"/>
    </row>
    <row r="457" s="132" customFormat="1" ht="20.1" customHeight="1" spans="1:8">
      <c r="A457" s="153" t="s">
        <v>363</v>
      </c>
      <c r="B457" s="155"/>
      <c r="C457" s="156"/>
      <c r="D457" s="151" t="e">
        <f t="shared" si="7"/>
        <v>#DIV/0!</v>
      </c>
      <c r="H457" s="152"/>
    </row>
    <row r="458" s="132" customFormat="1" ht="20.1" customHeight="1" spans="1:8">
      <c r="A458" s="157" t="s">
        <v>364</v>
      </c>
      <c r="B458" s="155"/>
      <c r="C458" s="156"/>
      <c r="D458" s="151" t="e">
        <f t="shared" si="7"/>
        <v>#DIV/0!</v>
      </c>
      <c r="H458" s="152"/>
    </row>
    <row r="459" s="132" customFormat="1" ht="20.1" customHeight="1" spans="1:8">
      <c r="A459" s="157" t="s">
        <v>365</v>
      </c>
      <c r="B459" s="155"/>
      <c r="C459" s="156"/>
      <c r="D459" s="151" t="e">
        <f t="shared" si="7"/>
        <v>#DIV/0!</v>
      </c>
      <c r="H459" s="152"/>
    </row>
    <row r="460" s="132" customFormat="1" ht="20.1" customHeight="1" spans="1:8">
      <c r="A460" s="157" t="s">
        <v>366</v>
      </c>
      <c r="B460" s="155"/>
      <c r="C460" s="154">
        <f>SUM(C461:C465)</f>
        <v>0</v>
      </c>
      <c r="D460" s="151" t="e">
        <f t="shared" si="7"/>
        <v>#DIV/0!</v>
      </c>
      <c r="H460" s="152"/>
    </row>
    <row r="461" s="132" customFormat="1" ht="20.1" customHeight="1" spans="1:8">
      <c r="A461" s="153" t="s">
        <v>358</v>
      </c>
      <c r="B461" s="155"/>
      <c r="C461" s="156"/>
      <c r="D461" s="151" t="e">
        <f t="shared" si="7"/>
        <v>#DIV/0!</v>
      </c>
      <c r="H461" s="152"/>
    </row>
    <row r="462" s="132" customFormat="1" ht="20.1" customHeight="1" spans="1:8">
      <c r="A462" s="153" t="s">
        <v>367</v>
      </c>
      <c r="B462" s="155"/>
      <c r="C462" s="156"/>
      <c r="D462" s="151" t="e">
        <f t="shared" si="7"/>
        <v>#DIV/0!</v>
      </c>
      <c r="H462" s="152"/>
    </row>
    <row r="463" s="132" customFormat="1" ht="20.1" customHeight="1" spans="1:8">
      <c r="A463" s="153" t="s">
        <v>368</v>
      </c>
      <c r="B463" s="155"/>
      <c r="C463" s="156"/>
      <c r="D463" s="151" t="e">
        <f t="shared" si="7"/>
        <v>#DIV/0!</v>
      </c>
      <c r="H463" s="152"/>
    </row>
    <row r="464" s="132" customFormat="1" ht="20.1" customHeight="1" spans="1:8">
      <c r="A464" s="157" t="s">
        <v>369</v>
      </c>
      <c r="B464" s="155"/>
      <c r="C464" s="156"/>
      <c r="D464" s="151" t="e">
        <f t="shared" si="7"/>
        <v>#DIV/0!</v>
      </c>
      <c r="H464" s="152"/>
    </row>
    <row r="465" s="132" customFormat="1" ht="20.1" customHeight="1" spans="1:8">
      <c r="A465" s="157" t="s">
        <v>370</v>
      </c>
      <c r="B465" s="155"/>
      <c r="C465" s="156"/>
      <c r="D465" s="151" t="e">
        <f t="shared" si="7"/>
        <v>#DIV/0!</v>
      </c>
      <c r="H465" s="152"/>
    </row>
    <row r="466" s="132" customFormat="1" ht="20.1" customHeight="1" spans="1:8">
      <c r="A466" s="157" t="s">
        <v>371</v>
      </c>
      <c r="B466" s="155"/>
      <c r="C466" s="154">
        <f>SUM(C467:C471)</f>
        <v>205</v>
      </c>
      <c r="D466" s="151">
        <f t="shared" si="7"/>
        <v>0</v>
      </c>
      <c r="H466" s="152"/>
    </row>
    <row r="467" s="132" customFormat="1" ht="20.1" customHeight="1" spans="1:8">
      <c r="A467" s="149" t="s">
        <v>358</v>
      </c>
      <c r="B467" s="155"/>
      <c r="C467" s="156"/>
      <c r="D467" s="151" t="e">
        <f t="shared" si="7"/>
        <v>#DIV/0!</v>
      </c>
      <c r="H467" s="152"/>
    </row>
    <row r="468" s="132" customFormat="1" ht="20.1" customHeight="1" spans="1:8">
      <c r="A468" s="153" t="s">
        <v>372</v>
      </c>
      <c r="B468" s="155"/>
      <c r="C468" s="156"/>
      <c r="D468" s="151" t="e">
        <f t="shared" si="7"/>
        <v>#DIV/0!</v>
      </c>
      <c r="H468" s="152"/>
    </row>
    <row r="469" s="132" customFormat="1" ht="20.1" customHeight="1" spans="1:8">
      <c r="A469" s="153" t="s">
        <v>373</v>
      </c>
      <c r="B469" s="155"/>
      <c r="C469" s="156">
        <v>160</v>
      </c>
      <c r="D469" s="151">
        <f t="shared" si="7"/>
        <v>0</v>
      </c>
      <c r="H469" s="152"/>
    </row>
    <row r="470" s="132" customFormat="1" ht="20.1" customHeight="1" spans="1:8">
      <c r="A470" s="153" t="s">
        <v>374</v>
      </c>
      <c r="B470" s="155"/>
      <c r="C470" s="156">
        <v>45</v>
      </c>
      <c r="D470" s="151">
        <f t="shared" si="7"/>
        <v>0</v>
      </c>
      <c r="H470" s="152"/>
    </row>
    <row r="471" s="132" customFormat="1" ht="20.1" customHeight="1" spans="1:8">
      <c r="A471" s="157" t="s">
        <v>375</v>
      </c>
      <c r="B471" s="155"/>
      <c r="C471" s="156"/>
      <c r="D471" s="151" t="e">
        <f t="shared" si="7"/>
        <v>#DIV/0!</v>
      </c>
      <c r="H471" s="152"/>
    </row>
    <row r="472" s="132" customFormat="1" ht="20.1" customHeight="1" spans="1:8">
      <c r="A472" s="157" t="s">
        <v>376</v>
      </c>
      <c r="B472" s="155"/>
      <c r="C472" s="154">
        <f>SUM(C473:C476)</f>
        <v>72</v>
      </c>
      <c r="D472" s="151">
        <f t="shared" si="7"/>
        <v>0</v>
      </c>
      <c r="H472" s="152"/>
    </row>
    <row r="473" s="132" customFormat="1" ht="20.1" customHeight="1" spans="1:8">
      <c r="A473" s="157" t="s">
        <v>358</v>
      </c>
      <c r="B473" s="155"/>
      <c r="C473" s="156"/>
      <c r="D473" s="151" t="e">
        <f t="shared" si="7"/>
        <v>#DIV/0!</v>
      </c>
      <c r="H473" s="152"/>
    </row>
    <row r="474" s="132" customFormat="1" ht="20.1" customHeight="1" spans="1:8">
      <c r="A474" s="153" t="s">
        <v>377</v>
      </c>
      <c r="B474" s="155"/>
      <c r="C474" s="156"/>
      <c r="D474" s="151" t="e">
        <f t="shared" si="7"/>
        <v>#DIV/0!</v>
      </c>
      <c r="H474" s="152"/>
    </row>
    <row r="475" s="132" customFormat="1" ht="20.1" customHeight="1" spans="1:8">
      <c r="A475" s="153" t="s">
        <v>378</v>
      </c>
      <c r="B475" s="155"/>
      <c r="C475" s="156">
        <v>72</v>
      </c>
      <c r="D475" s="151">
        <f t="shared" si="7"/>
        <v>0</v>
      </c>
      <c r="H475" s="152"/>
    </row>
    <row r="476" s="132" customFormat="1" ht="20.1" customHeight="1" spans="1:8">
      <c r="A476" s="153" t="s">
        <v>379</v>
      </c>
      <c r="B476" s="155"/>
      <c r="C476" s="156"/>
      <c r="D476" s="151" t="e">
        <f t="shared" si="7"/>
        <v>#DIV/0!</v>
      </c>
      <c r="H476" s="152"/>
    </row>
    <row r="477" s="132" customFormat="1" ht="20.1" customHeight="1" spans="1:8">
      <c r="A477" s="157" t="s">
        <v>380</v>
      </c>
      <c r="B477" s="155"/>
      <c r="C477" s="154">
        <f>SUM(C478:C481)</f>
        <v>0</v>
      </c>
      <c r="D477" s="151" t="e">
        <f t="shared" si="7"/>
        <v>#DIV/0!</v>
      </c>
      <c r="H477" s="152"/>
    </row>
    <row r="478" s="132" customFormat="1" ht="20.1" customHeight="1" spans="1:8">
      <c r="A478" s="157" t="s">
        <v>381</v>
      </c>
      <c r="B478" s="155"/>
      <c r="C478" s="156"/>
      <c r="D478" s="151" t="e">
        <f t="shared" si="7"/>
        <v>#DIV/0!</v>
      </c>
      <c r="H478" s="152"/>
    </row>
    <row r="479" s="132" customFormat="1" ht="20.1" customHeight="1" spans="1:8">
      <c r="A479" s="157" t="s">
        <v>382</v>
      </c>
      <c r="B479" s="155"/>
      <c r="C479" s="156"/>
      <c r="D479" s="151" t="e">
        <f t="shared" si="7"/>
        <v>#DIV/0!</v>
      </c>
      <c r="H479" s="152"/>
    </row>
    <row r="480" s="132" customFormat="1" ht="20.1" customHeight="1" spans="1:8">
      <c r="A480" s="149" t="s">
        <v>383</v>
      </c>
      <c r="B480" s="155"/>
      <c r="C480" s="156"/>
      <c r="D480" s="151" t="e">
        <f t="shared" si="7"/>
        <v>#DIV/0!</v>
      </c>
      <c r="H480" s="152"/>
    </row>
    <row r="481" s="132" customFormat="1" ht="20.1" customHeight="1" spans="1:8">
      <c r="A481" s="153" t="s">
        <v>384</v>
      </c>
      <c r="B481" s="155"/>
      <c r="C481" s="156"/>
      <c r="D481" s="151" t="e">
        <f t="shared" si="7"/>
        <v>#DIV/0!</v>
      </c>
      <c r="H481" s="152"/>
    </row>
    <row r="482" s="132" customFormat="1" ht="20.1" customHeight="1" spans="1:8">
      <c r="A482" s="153" t="s">
        <v>385</v>
      </c>
      <c r="B482" s="154">
        <f>SUM(B483:B488)</f>
        <v>513</v>
      </c>
      <c r="C482" s="154">
        <f>SUM(C483:C488)</f>
        <v>479</v>
      </c>
      <c r="D482" s="151">
        <f t="shared" si="7"/>
        <v>1.071</v>
      </c>
      <c r="H482" s="152"/>
    </row>
    <row r="483" s="132" customFormat="1" ht="20.1" customHeight="1" spans="1:8">
      <c r="A483" s="153" t="s">
        <v>358</v>
      </c>
      <c r="B483" s="155">
        <v>131</v>
      </c>
      <c r="C483" s="156">
        <v>117</v>
      </c>
      <c r="D483" s="151">
        <f t="shared" si="7"/>
        <v>1.12</v>
      </c>
      <c r="H483" s="152"/>
    </row>
    <row r="484" s="132" customFormat="1" ht="20.1" customHeight="1" spans="1:8">
      <c r="A484" s="157" t="s">
        <v>386</v>
      </c>
      <c r="B484" s="155">
        <v>85</v>
      </c>
      <c r="C484" s="156">
        <v>65</v>
      </c>
      <c r="D484" s="151">
        <f t="shared" si="7"/>
        <v>1.308</v>
      </c>
      <c r="H484" s="152"/>
    </row>
    <row r="485" s="132" customFormat="1" ht="20.1" customHeight="1" spans="1:8">
      <c r="A485" s="157" t="s">
        <v>387</v>
      </c>
      <c r="B485" s="155">
        <v>20</v>
      </c>
      <c r="C485" s="156">
        <v>20</v>
      </c>
      <c r="D485" s="151">
        <f t="shared" si="7"/>
        <v>1</v>
      </c>
      <c r="H485" s="152"/>
    </row>
    <row r="486" s="132" customFormat="1" ht="20.1" customHeight="1" spans="1:8">
      <c r="A486" s="157" t="s">
        <v>388</v>
      </c>
      <c r="B486" s="155">
        <v>25</v>
      </c>
      <c r="C486" s="156">
        <v>25</v>
      </c>
      <c r="D486" s="151">
        <f t="shared" si="7"/>
        <v>1</v>
      </c>
      <c r="H486" s="152"/>
    </row>
    <row r="487" s="132" customFormat="1" ht="20.1" customHeight="1" spans="1:8">
      <c r="A487" s="153" t="s">
        <v>389</v>
      </c>
      <c r="B487" s="155">
        <v>42</v>
      </c>
      <c r="C487" s="156">
        <v>42</v>
      </c>
      <c r="D487" s="151">
        <f t="shared" si="7"/>
        <v>1</v>
      </c>
      <c r="H487" s="152"/>
    </row>
    <row r="488" s="132" customFormat="1" ht="20.1" customHeight="1" spans="1:8">
      <c r="A488" s="153" t="s">
        <v>390</v>
      </c>
      <c r="B488" s="155">
        <v>210</v>
      </c>
      <c r="C488" s="156">
        <v>210</v>
      </c>
      <c r="D488" s="151">
        <f t="shared" si="7"/>
        <v>1</v>
      </c>
      <c r="H488" s="152"/>
    </row>
    <row r="489" s="132" customFormat="1" ht="20.1" customHeight="1" spans="1:8">
      <c r="A489" s="153" t="s">
        <v>391</v>
      </c>
      <c r="B489" s="155"/>
      <c r="C489" s="154">
        <f>SUM(C490:C492)</f>
        <v>0</v>
      </c>
      <c r="D489" s="151" t="e">
        <f t="shared" si="7"/>
        <v>#DIV/0!</v>
      </c>
      <c r="H489" s="152"/>
    </row>
    <row r="490" s="132" customFormat="1" ht="20.1" customHeight="1" spans="1:8">
      <c r="A490" s="157" t="s">
        <v>392</v>
      </c>
      <c r="B490" s="155"/>
      <c r="C490" s="156"/>
      <c r="D490" s="151" t="e">
        <f t="shared" si="7"/>
        <v>#DIV/0!</v>
      </c>
      <c r="H490" s="152"/>
    </row>
    <row r="491" s="132" customFormat="1" ht="20.1" customHeight="1" spans="1:8">
      <c r="A491" s="157" t="s">
        <v>393</v>
      </c>
      <c r="B491" s="155"/>
      <c r="C491" s="156"/>
      <c r="D491" s="151" t="e">
        <f t="shared" si="7"/>
        <v>#DIV/0!</v>
      </c>
      <c r="H491" s="152"/>
    </row>
    <row r="492" s="132" customFormat="1" ht="20.1" customHeight="1" spans="1:8">
      <c r="A492" s="157" t="s">
        <v>394</v>
      </c>
      <c r="B492" s="155"/>
      <c r="C492" s="156"/>
      <c r="D492" s="151" t="e">
        <f t="shared" si="7"/>
        <v>#DIV/0!</v>
      </c>
      <c r="H492" s="152"/>
    </row>
    <row r="493" s="132" customFormat="1" ht="18.75" customHeight="1" spans="1:8">
      <c r="A493" s="149" t="s">
        <v>395</v>
      </c>
      <c r="B493" s="154">
        <f>SUM(B494:B495)</f>
        <v>25</v>
      </c>
      <c r="C493" s="154">
        <f>SUM(C494:C495)</f>
        <v>0</v>
      </c>
      <c r="D493" s="151" t="e">
        <f t="shared" si="7"/>
        <v>#DIV/0!</v>
      </c>
      <c r="H493" s="152"/>
    </row>
    <row r="494" s="132" customFormat="1" ht="20.1" customHeight="1" spans="1:8">
      <c r="A494" s="157" t="s">
        <v>396</v>
      </c>
      <c r="B494" s="155">
        <v>25</v>
      </c>
      <c r="C494" s="156"/>
      <c r="D494" s="151" t="e">
        <f t="shared" si="7"/>
        <v>#DIV/0!</v>
      </c>
      <c r="H494" s="152"/>
    </row>
    <row r="495" s="132" customFormat="1" ht="20.1" customHeight="1" spans="1:8">
      <c r="A495" s="157" t="s">
        <v>397</v>
      </c>
      <c r="B495" s="155"/>
      <c r="C495" s="156"/>
      <c r="D495" s="151" t="e">
        <f t="shared" si="7"/>
        <v>#DIV/0!</v>
      </c>
      <c r="H495" s="152"/>
    </row>
    <row r="496" s="132" customFormat="1" ht="20.1" customHeight="1" spans="1:8">
      <c r="A496" s="153" t="s">
        <v>398</v>
      </c>
      <c r="B496" s="154">
        <f>SUM(B497:B500)</f>
        <v>7805</v>
      </c>
      <c r="C496" s="154">
        <f>SUM(C497:C500)</f>
        <v>0</v>
      </c>
      <c r="D496" s="151" t="e">
        <f t="shared" si="7"/>
        <v>#DIV/0!</v>
      </c>
      <c r="H496" s="152"/>
    </row>
    <row r="497" s="132" customFormat="1" ht="20.1" customHeight="1" spans="1:8">
      <c r="A497" s="153" t="s">
        <v>399</v>
      </c>
      <c r="B497" s="155"/>
      <c r="C497" s="156"/>
      <c r="D497" s="151" t="e">
        <f t="shared" si="7"/>
        <v>#DIV/0!</v>
      </c>
      <c r="H497" s="152"/>
    </row>
    <row r="498" s="132" customFormat="1" ht="20.1" customHeight="1" spans="1:8">
      <c r="A498" s="157" t="s">
        <v>400</v>
      </c>
      <c r="B498" s="155"/>
      <c r="C498" s="156"/>
      <c r="D498" s="151" t="e">
        <f t="shared" si="7"/>
        <v>#DIV/0!</v>
      </c>
      <c r="H498" s="152"/>
    </row>
    <row r="499" s="132" customFormat="1" ht="20.1" customHeight="1" spans="1:8">
      <c r="A499" s="157" t="s">
        <v>401</v>
      </c>
      <c r="B499" s="155"/>
      <c r="C499" s="156"/>
      <c r="D499" s="151" t="e">
        <f t="shared" si="7"/>
        <v>#DIV/0!</v>
      </c>
      <c r="H499" s="152"/>
    </row>
    <row r="500" s="132" customFormat="1" ht="20.1" customHeight="1" spans="1:8">
      <c r="A500" s="157" t="s">
        <v>402</v>
      </c>
      <c r="B500" s="155">
        <v>7805</v>
      </c>
      <c r="C500" s="156"/>
      <c r="D500" s="151" t="e">
        <f t="shared" si="7"/>
        <v>#DIV/0!</v>
      </c>
      <c r="H500" s="152"/>
    </row>
    <row r="501" s="132" customFormat="1" ht="20.1" customHeight="1" spans="1:8">
      <c r="A501" s="149" t="s">
        <v>403</v>
      </c>
      <c r="B501" s="150">
        <f>SUM(B502,B516,B524,B535,B546)</f>
        <v>7600</v>
      </c>
      <c r="C501" s="150">
        <f>SUM(C502,C516,C524,C535,C546)</f>
        <v>7090</v>
      </c>
      <c r="D501" s="151">
        <f t="shared" si="7"/>
        <v>1.072</v>
      </c>
      <c r="H501" s="152"/>
    </row>
    <row r="502" s="132" customFormat="1" ht="20.1" customHeight="1" spans="1:8">
      <c r="A502" s="149" t="s">
        <v>404</v>
      </c>
      <c r="B502" s="154">
        <f>SUM(B503:B515)</f>
        <v>3749</v>
      </c>
      <c r="C502" s="154">
        <f>SUM(C503:C515)</f>
        <v>2943</v>
      </c>
      <c r="D502" s="151">
        <f t="shared" si="7"/>
        <v>1.274</v>
      </c>
      <c r="H502" s="152"/>
    </row>
    <row r="503" s="132" customFormat="1" ht="20.1" customHeight="1" spans="1:8">
      <c r="A503" s="149" t="s">
        <v>65</v>
      </c>
      <c r="B503" s="155">
        <v>147</v>
      </c>
      <c r="C503" s="156">
        <v>121</v>
      </c>
      <c r="D503" s="151">
        <f t="shared" si="7"/>
        <v>1.215</v>
      </c>
      <c r="H503" s="152"/>
    </row>
    <row r="504" s="132" customFormat="1" ht="20.1" customHeight="1" spans="1:8">
      <c r="A504" s="149" t="s">
        <v>66</v>
      </c>
      <c r="B504" s="155">
        <v>6</v>
      </c>
      <c r="C504" s="156">
        <v>23</v>
      </c>
      <c r="D504" s="151">
        <f t="shared" si="7"/>
        <v>0.261</v>
      </c>
      <c r="H504" s="152"/>
    </row>
    <row r="505" s="132" customFormat="1" ht="20.1" customHeight="1" spans="1:8">
      <c r="A505" s="149" t="s">
        <v>67</v>
      </c>
      <c r="B505" s="155"/>
      <c r="C505" s="156"/>
      <c r="D505" s="151" t="e">
        <f t="shared" si="7"/>
        <v>#DIV/0!</v>
      </c>
      <c r="H505" s="152"/>
    </row>
    <row r="506" s="132" customFormat="1" ht="20.1" customHeight="1" spans="1:8">
      <c r="A506" s="149" t="s">
        <v>405</v>
      </c>
      <c r="B506" s="155">
        <v>605</v>
      </c>
      <c r="C506" s="156">
        <v>540</v>
      </c>
      <c r="D506" s="151">
        <f t="shared" si="7"/>
        <v>1.12</v>
      </c>
      <c r="H506" s="152"/>
    </row>
    <row r="507" s="132" customFormat="1" ht="20.1" customHeight="1" spans="1:8">
      <c r="A507" s="149" t="s">
        <v>406</v>
      </c>
      <c r="B507" s="155"/>
      <c r="C507" s="156"/>
      <c r="D507" s="151" t="e">
        <f t="shared" si="7"/>
        <v>#DIV/0!</v>
      </c>
      <c r="H507" s="152"/>
    </row>
    <row r="508" s="132" customFormat="1" ht="20.1" customHeight="1" spans="1:8">
      <c r="A508" s="149" t="s">
        <v>407</v>
      </c>
      <c r="B508" s="155">
        <v>536</v>
      </c>
      <c r="C508" s="156">
        <v>450</v>
      </c>
      <c r="D508" s="151">
        <f t="shared" si="7"/>
        <v>1.191</v>
      </c>
      <c r="H508" s="152"/>
    </row>
    <row r="509" s="132" customFormat="1" ht="20.1" customHeight="1" spans="1:8">
      <c r="A509" s="149" t="s">
        <v>408</v>
      </c>
      <c r="B509" s="155"/>
      <c r="C509" s="156"/>
      <c r="D509" s="151" t="e">
        <f t="shared" si="7"/>
        <v>#DIV/0!</v>
      </c>
      <c r="H509" s="152"/>
    </row>
    <row r="510" s="132" customFormat="1" ht="20.1" customHeight="1" spans="1:8">
      <c r="A510" s="149" t="s">
        <v>409</v>
      </c>
      <c r="B510" s="155"/>
      <c r="C510" s="156">
        <v>100</v>
      </c>
      <c r="D510" s="151">
        <f t="shared" si="7"/>
        <v>0</v>
      </c>
      <c r="H510" s="152"/>
    </row>
    <row r="511" s="132" customFormat="1" ht="20.1" customHeight="1" spans="1:8">
      <c r="A511" s="149" t="s">
        <v>410</v>
      </c>
      <c r="B511" s="155">
        <v>1098</v>
      </c>
      <c r="C511" s="156">
        <v>768</v>
      </c>
      <c r="D511" s="151">
        <f t="shared" si="7"/>
        <v>1.43</v>
      </c>
      <c r="H511" s="152"/>
    </row>
    <row r="512" s="132" customFormat="1" ht="20.1" customHeight="1" spans="1:8">
      <c r="A512" s="149" t="s">
        <v>411</v>
      </c>
      <c r="B512" s="155"/>
      <c r="C512" s="156"/>
      <c r="D512" s="151" t="e">
        <f t="shared" si="7"/>
        <v>#DIV/0!</v>
      </c>
      <c r="H512" s="152"/>
    </row>
    <row r="513" s="132" customFormat="1" ht="20.1" customHeight="1" spans="1:8">
      <c r="A513" s="149" t="s">
        <v>412</v>
      </c>
      <c r="B513" s="155"/>
      <c r="C513" s="156">
        <v>10</v>
      </c>
      <c r="D513" s="151">
        <f t="shared" si="7"/>
        <v>0</v>
      </c>
      <c r="H513" s="152"/>
    </row>
    <row r="514" s="132" customFormat="1" ht="20.1" customHeight="1" spans="1:8">
      <c r="A514" s="149" t="s">
        <v>413</v>
      </c>
      <c r="B514" s="155">
        <v>374</v>
      </c>
      <c r="C514" s="156">
        <v>230</v>
      </c>
      <c r="D514" s="151">
        <f t="shared" si="7"/>
        <v>1.626</v>
      </c>
      <c r="H514" s="152"/>
    </row>
    <row r="515" s="132" customFormat="1" ht="20.1" customHeight="1" spans="1:8">
      <c r="A515" s="149" t="s">
        <v>414</v>
      </c>
      <c r="B515" s="155">
        <v>983</v>
      </c>
      <c r="C515" s="156">
        <v>701</v>
      </c>
      <c r="D515" s="151">
        <f t="shared" si="7"/>
        <v>1.402</v>
      </c>
      <c r="H515" s="152"/>
    </row>
    <row r="516" s="132" customFormat="1" ht="20.1" customHeight="1" spans="1:8">
      <c r="A516" s="149" t="s">
        <v>415</v>
      </c>
      <c r="B516" s="154">
        <f>SUM(B517:B523)</f>
        <v>245</v>
      </c>
      <c r="C516" s="154">
        <f>SUM(C517:C523)</f>
        <v>728</v>
      </c>
      <c r="D516" s="151">
        <f t="shared" si="7"/>
        <v>0.337</v>
      </c>
      <c r="H516" s="152"/>
    </row>
    <row r="517" s="132" customFormat="1" ht="20.1" customHeight="1" spans="1:8">
      <c r="A517" s="149" t="s">
        <v>65</v>
      </c>
      <c r="B517" s="155"/>
      <c r="C517" s="156"/>
      <c r="D517" s="151" t="e">
        <f t="shared" ref="D517:D580" si="8">B517/C517</f>
        <v>#DIV/0!</v>
      </c>
      <c r="H517" s="152"/>
    </row>
    <row r="518" s="132" customFormat="1" ht="20.1" customHeight="1" spans="1:8">
      <c r="A518" s="149" t="s">
        <v>66</v>
      </c>
      <c r="B518" s="155"/>
      <c r="C518" s="156"/>
      <c r="D518" s="151" t="e">
        <f t="shared" si="8"/>
        <v>#DIV/0!</v>
      </c>
      <c r="H518" s="152"/>
    </row>
    <row r="519" s="132" customFormat="1" ht="20.1" customHeight="1" spans="1:8">
      <c r="A519" s="149" t="s">
        <v>67</v>
      </c>
      <c r="B519" s="155"/>
      <c r="C519" s="156"/>
      <c r="D519" s="151" t="e">
        <f t="shared" si="8"/>
        <v>#DIV/0!</v>
      </c>
      <c r="H519" s="152"/>
    </row>
    <row r="520" s="132" customFormat="1" ht="20.1" customHeight="1" spans="1:8">
      <c r="A520" s="149" t="s">
        <v>416</v>
      </c>
      <c r="B520" s="155">
        <v>200</v>
      </c>
      <c r="C520" s="156">
        <v>700</v>
      </c>
      <c r="D520" s="151">
        <f t="shared" si="8"/>
        <v>0.286</v>
      </c>
      <c r="H520" s="152"/>
    </row>
    <row r="521" s="132" customFormat="1" ht="20.1" customHeight="1" spans="1:8">
      <c r="A521" s="149" t="s">
        <v>417</v>
      </c>
      <c r="B521" s="155">
        <v>45</v>
      </c>
      <c r="C521" s="156">
        <v>28</v>
      </c>
      <c r="D521" s="151">
        <f t="shared" si="8"/>
        <v>1.607</v>
      </c>
      <c r="H521" s="152"/>
    </row>
    <row r="522" s="132" customFormat="1" ht="20.1" customHeight="1" spans="1:8">
      <c r="A522" s="149" t="s">
        <v>418</v>
      </c>
      <c r="B522" s="155"/>
      <c r="C522" s="156"/>
      <c r="D522" s="151" t="e">
        <f t="shared" si="8"/>
        <v>#DIV/0!</v>
      </c>
      <c r="H522" s="152"/>
    </row>
    <row r="523" s="132" customFormat="1" ht="20.1" customHeight="1" spans="1:8">
      <c r="A523" s="149" t="s">
        <v>419</v>
      </c>
      <c r="B523" s="155"/>
      <c r="C523" s="156"/>
      <c r="D523" s="151" t="e">
        <f t="shared" si="8"/>
        <v>#DIV/0!</v>
      </c>
      <c r="H523" s="152"/>
    </row>
    <row r="524" s="132" customFormat="1" ht="20.1" customHeight="1" spans="1:8">
      <c r="A524" s="149" t="s">
        <v>420</v>
      </c>
      <c r="B524" s="154">
        <f>SUM(B525:B534)</f>
        <v>373</v>
      </c>
      <c r="C524" s="154">
        <f>SUM(C525:C534)</f>
        <v>324</v>
      </c>
      <c r="D524" s="151">
        <f t="shared" si="8"/>
        <v>1.151</v>
      </c>
      <c r="H524" s="152"/>
    </row>
    <row r="525" s="132" customFormat="1" ht="20.1" customHeight="1" spans="1:8">
      <c r="A525" s="149" t="s">
        <v>65</v>
      </c>
      <c r="B525" s="155"/>
      <c r="C525" s="156"/>
      <c r="D525" s="151" t="e">
        <f t="shared" si="8"/>
        <v>#DIV/0!</v>
      </c>
      <c r="H525" s="152"/>
    </row>
    <row r="526" s="132" customFormat="1" ht="20.1" customHeight="1" spans="1:8">
      <c r="A526" s="149" t="s">
        <v>66</v>
      </c>
      <c r="B526" s="155"/>
      <c r="C526" s="156"/>
      <c r="D526" s="151" t="e">
        <f t="shared" si="8"/>
        <v>#DIV/0!</v>
      </c>
      <c r="H526" s="152"/>
    </row>
    <row r="527" s="132" customFormat="1" ht="20.1" customHeight="1" spans="1:8">
      <c r="A527" s="149" t="s">
        <v>67</v>
      </c>
      <c r="B527" s="155"/>
      <c r="C527" s="156"/>
      <c r="D527" s="151" t="e">
        <f t="shared" si="8"/>
        <v>#DIV/0!</v>
      </c>
      <c r="H527" s="152"/>
    </row>
    <row r="528" s="132" customFormat="1" ht="20.1" customHeight="1" spans="1:8">
      <c r="A528" s="149" t="s">
        <v>421</v>
      </c>
      <c r="B528" s="155"/>
      <c r="C528" s="156"/>
      <c r="D528" s="151" t="e">
        <f t="shared" si="8"/>
        <v>#DIV/0!</v>
      </c>
      <c r="H528" s="152"/>
    </row>
    <row r="529" s="132" customFormat="1" ht="20.1" customHeight="1" spans="1:8">
      <c r="A529" s="149" t="s">
        <v>422</v>
      </c>
      <c r="B529" s="155"/>
      <c r="C529" s="156"/>
      <c r="D529" s="151" t="e">
        <f t="shared" si="8"/>
        <v>#DIV/0!</v>
      </c>
      <c r="H529" s="152"/>
    </row>
    <row r="530" s="132" customFormat="1" ht="20.1" customHeight="1" spans="1:8">
      <c r="A530" s="149" t="s">
        <v>423</v>
      </c>
      <c r="B530" s="155"/>
      <c r="C530" s="156"/>
      <c r="D530" s="151" t="e">
        <f t="shared" si="8"/>
        <v>#DIV/0!</v>
      </c>
      <c r="H530" s="152"/>
    </row>
    <row r="531" s="132" customFormat="1" ht="20.1" customHeight="1" spans="1:8">
      <c r="A531" s="149" t="s">
        <v>424</v>
      </c>
      <c r="B531" s="155"/>
      <c r="C531" s="156"/>
      <c r="D531" s="151" t="e">
        <f t="shared" si="8"/>
        <v>#DIV/0!</v>
      </c>
      <c r="H531" s="152"/>
    </row>
    <row r="532" s="132" customFormat="1" ht="20.1" customHeight="1" spans="1:8">
      <c r="A532" s="149" t="s">
        <v>425</v>
      </c>
      <c r="B532" s="155">
        <v>373</v>
      </c>
      <c r="C532" s="156">
        <v>324</v>
      </c>
      <c r="D532" s="151">
        <f t="shared" si="8"/>
        <v>1.151</v>
      </c>
      <c r="H532" s="152"/>
    </row>
    <row r="533" s="132" customFormat="1" ht="20.1" customHeight="1" spans="1:8">
      <c r="A533" s="149" t="s">
        <v>426</v>
      </c>
      <c r="B533" s="155"/>
      <c r="C533" s="156"/>
      <c r="D533" s="151" t="e">
        <f t="shared" si="8"/>
        <v>#DIV/0!</v>
      </c>
      <c r="H533" s="152"/>
    </row>
    <row r="534" s="132" customFormat="1" ht="20.1" customHeight="1" spans="1:8">
      <c r="A534" s="149" t="s">
        <v>427</v>
      </c>
      <c r="B534" s="155"/>
      <c r="C534" s="156"/>
      <c r="D534" s="151" t="e">
        <f t="shared" si="8"/>
        <v>#DIV/0!</v>
      </c>
      <c r="H534" s="152"/>
    </row>
    <row r="535" s="132" customFormat="1" ht="20.1" customHeight="1" spans="1:8">
      <c r="A535" s="149" t="s">
        <v>428</v>
      </c>
      <c r="B535" s="154">
        <f>SUM(B536:B545)</f>
        <v>2423</v>
      </c>
      <c r="C535" s="154">
        <f>SUM(C536:C545)</f>
        <v>2314</v>
      </c>
      <c r="D535" s="151">
        <f t="shared" si="8"/>
        <v>1.047</v>
      </c>
      <c r="H535" s="152"/>
    </row>
    <row r="536" s="132" customFormat="1" ht="20.1" customHeight="1" spans="1:8">
      <c r="A536" s="149" t="s">
        <v>65</v>
      </c>
      <c r="B536" s="155">
        <v>46</v>
      </c>
      <c r="C536" s="156">
        <v>44</v>
      </c>
      <c r="D536" s="151">
        <f t="shared" si="8"/>
        <v>1.045</v>
      </c>
      <c r="H536" s="152"/>
    </row>
    <row r="537" s="132" customFormat="1" ht="20.1" customHeight="1" spans="1:8">
      <c r="A537" s="149" t="s">
        <v>66</v>
      </c>
      <c r="B537" s="155"/>
      <c r="C537" s="156"/>
      <c r="D537" s="151" t="e">
        <f t="shared" si="8"/>
        <v>#DIV/0!</v>
      </c>
      <c r="H537" s="152"/>
    </row>
    <row r="538" s="132" customFormat="1" ht="20.1" customHeight="1" spans="1:8">
      <c r="A538" s="149" t="s">
        <v>67</v>
      </c>
      <c r="B538" s="155"/>
      <c r="C538" s="156"/>
      <c r="D538" s="151" t="e">
        <f t="shared" si="8"/>
        <v>#DIV/0!</v>
      </c>
      <c r="H538" s="152"/>
    </row>
    <row r="539" s="132" customFormat="1" ht="20.1" customHeight="1" spans="1:8">
      <c r="A539" s="149" t="s">
        <v>429</v>
      </c>
      <c r="B539" s="155">
        <v>93</v>
      </c>
      <c r="C539" s="156">
        <v>93</v>
      </c>
      <c r="D539" s="151">
        <f t="shared" si="8"/>
        <v>1</v>
      </c>
      <c r="H539" s="152"/>
    </row>
    <row r="540" s="132" customFormat="1" ht="20.1" customHeight="1" spans="1:8">
      <c r="A540" s="149" t="s">
        <v>430</v>
      </c>
      <c r="B540" s="155">
        <v>2190</v>
      </c>
      <c r="C540" s="156">
        <v>2010</v>
      </c>
      <c r="D540" s="151">
        <f t="shared" si="8"/>
        <v>1.09</v>
      </c>
      <c r="H540" s="152"/>
    </row>
    <row r="541" s="132" customFormat="1" ht="20.1" customHeight="1" spans="1:8">
      <c r="A541" s="149" t="s">
        <v>431</v>
      </c>
      <c r="B541" s="155">
        <v>52</v>
      </c>
      <c r="C541" s="156">
        <v>138</v>
      </c>
      <c r="D541" s="151">
        <f t="shared" si="8"/>
        <v>0.377</v>
      </c>
      <c r="H541" s="152"/>
    </row>
    <row r="542" s="132" customFormat="1" ht="20.1" customHeight="1" spans="1:8">
      <c r="A542" s="149" t="s">
        <v>432</v>
      </c>
      <c r="B542" s="155"/>
      <c r="C542" s="156"/>
      <c r="D542" s="151" t="e">
        <f t="shared" si="8"/>
        <v>#DIV/0!</v>
      </c>
      <c r="H542" s="152"/>
    </row>
    <row r="543" s="132" customFormat="1" ht="20.1" customHeight="1" spans="1:8">
      <c r="A543" s="149" t="s">
        <v>433</v>
      </c>
      <c r="B543" s="155"/>
      <c r="C543" s="156"/>
      <c r="D543" s="151" t="e">
        <f t="shared" si="8"/>
        <v>#DIV/0!</v>
      </c>
      <c r="H543" s="152"/>
    </row>
    <row r="544" s="132" customFormat="1" ht="20.1" customHeight="1" spans="1:8">
      <c r="A544" s="149" t="s">
        <v>434</v>
      </c>
      <c r="B544" s="155"/>
      <c r="C544" s="156"/>
      <c r="D544" s="151" t="e">
        <f t="shared" si="8"/>
        <v>#DIV/0!</v>
      </c>
      <c r="H544" s="152"/>
    </row>
    <row r="545" s="132" customFormat="1" ht="20.1" customHeight="1" spans="1:8">
      <c r="A545" s="149" t="s">
        <v>435</v>
      </c>
      <c r="B545" s="155">
        <v>42</v>
      </c>
      <c r="C545" s="156">
        <v>29</v>
      </c>
      <c r="D545" s="151">
        <f t="shared" si="8"/>
        <v>1.448</v>
      </c>
      <c r="H545" s="152"/>
    </row>
    <row r="546" s="132" customFormat="1" ht="20.1" customHeight="1" spans="1:8">
      <c r="A546" s="149" t="s">
        <v>436</v>
      </c>
      <c r="B546" s="154">
        <f>SUM(B547:B549)</f>
        <v>810</v>
      </c>
      <c r="C546" s="154">
        <f>SUM(C547:C549)</f>
        <v>781</v>
      </c>
      <c r="D546" s="151">
        <f t="shared" si="8"/>
        <v>1.037</v>
      </c>
      <c r="H546" s="152"/>
    </row>
    <row r="547" s="132" customFormat="1" ht="20.1" customHeight="1" spans="1:8">
      <c r="A547" s="149" t="s">
        <v>437</v>
      </c>
      <c r="B547" s="155">
        <v>116</v>
      </c>
      <c r="C547" s="156">
        <v>52</v>
      </c>
      <c r="D547" s="151">
        <f t="shared" si="8"/>
        <v>2.231</v>
      </c>
      <c r="H547" s="152"/>
    </row>
    <row r="548" s="132" customFormat="1" ht="20.1" customHeight="1" spans="1:8">
      <c r="A548" s="149" t="s">
        <v>438</v>
      </c>
      <c r="B548" s="155"/>
      <c r="C548" s="156"/>
      <c r="D548" s="151" t="e">
        <f t="shared" si="8"/>
        <v>#DIV/0!</v>
      </c>
      <c r="H548" s="152"/>
    </row>
    <row r="549" s="132" customFormat="1" ht="20.1" customHeight="1" spans="1:8">
      <c r="A549" s="149" t="s">
        <v>439</v>
      </c>
      <c r="B549" s="155">
        <v>694</v>
      </c>
      <c r="C549" s="156">
        <v>729</v>
      </c>
      <c r="D549" s="151">
        <f t="shared" si="8"/>
        <v>0.952</v>
      </c>
      <c r="H549" s="152"/>
    </row>
    <row r="550" s="132" customFormat="1" ht="20.1" customHeight="1" spans="1:8">
      <c r="A550" s="149" t="s">
        <v>440</v>
      </c>
      <c r="B550" s="150">
        <f>SUM(B551,B565,B576,B578,B587,B591,B601,B609,B615,B622,B631,B636,B641,B644,B647,B650,B653,B656,B660,B665)</f>
        <v>93070</v>
      </c>
      <c r="C550" s="150">
        <f>SUM(C551,C565,C576,C578,C587,C591,C601,C609,C615,C622,C631,C636,C641,C644,C647,C650,C653,C656,C660,C665)</f>
        <v>85420</v>
      </c>
      <c r="D550" s="151">
        <f t="shared" si="8"/>
        <v>1.09</v>
      </c>
      <c r="H550" s="152"/>
    </row>
    <row r="551" s="132" customFormat="1" ht="20.1" customHeight="1" spans="1:8">
      <c r="A551" s="149" t="s">
        <v>441</v>
      </c>
      <c r="B551" s="154">
        <f>SUM(B552:B564)</f>
        <v>1300</v>
      </c>
      <c r="C551" s="154">
        <f>SUM(C552:C564)</f>
        <v>1581</v>
      </c>
      <c r="D551" s="151">
        <f t="shared" si="8"/>
        <v>0.822</v>
      </c>
      <c r="H551" s="152"/>
    </row>
    <row r="552" s="132" customFormat="1" ht="20.1" customHeight="1" spans="1:8">
      <c r="A552" s="149" t="s">
        <v>65</v>
      </c>
      <c r="B552" s="155">
        <v>328</v>
      </c>
      <c r="C552" s="156">
        <v>292</v>
      </c>
      <c r="D552" s="151">
        <f t="shared" si="8"/>
        <v>1.123</v>
      </c>
      <c r="H552" s="152"/>
    </row>
    <row r="553" s="132" customFormat="1" ht="20.1" customHeight="1" spans="1:8">
      <c r="A553" s="149" t="s">
        <v>66</v>
      </c>
      <c r="B553" s="155"/>
      <c r="C553" s="156"/>
      <c r="D553" s="151" t="e">
        <f t="shared" si="8"/>
        <v>#DIV/0!</v>
      </c>
      <c r="H553" s="152"/>
    </row>
    <row r="554" s="132" customFormat="1" ht="20.1" customHeight="1" spans="1:8">
      <c r="A554" s="149" t="s">
        <v>67</v>
      </c>
      <c r="B554" s="155"/>
      <c r="C554" s="156"/>
      <c r="D554" s="151" t="e">
        <f t="shared" si="8"/>
        <v>#DIV/0!</v>
      </c>
      <c r="H554" s="152"/>
    </row>
    <row r="555" s="132" customFormat="1" ht="20.1" customHeight="1" spans="1:8">
      <c r="A555" s="149" t="s">
        <v>442</v>
      </c>
      <c r="B555" s="155"/>
      <c r="C555" s="156"/>
      <c r="D555" s="151" t="e">
        <f t="shared" si="8"/>
        <v>#DIV/0!</v>
      </c>
      <c r="H555" s="152"/>
    </row>
    <row r="556" s="132" customFormat="1" ht="20.1" customHeight="1" spans="1:8">
      <c r="A556" s="149" t="s">
        <v>443</v>
      </c>
      <c r="B556" s="155">
        <v>131</v>
      </c>
      <c r="C556" s="156">
        <v>111</v>
      </c>
      <c r="D556" s="151">
        <f t="shared" si="8"/>
        <v>1.18</v>
      </c>
      <c r="H556" s="152"/>
    </row>
    <row r="557" s="132" customFormat="1" ht="20.1" customHeight="1" spans="1:8">
      <c r="A557" s="149" t="s">
        <v>444</v>
      </c>
      <c r="B557" s="155">
        <v>189</v>
      </c>
      <c r="C557" s="156">
        <v>210</v>
      </c>
      <c r="D557" s="151">
        <f t="shared" si="8"/>
        <v>0.9</v>
      </c>
      <c r="H557" s="152"/>
    </row>
    <row r="558" s="132" customFormat="1" ht="20.1" customHeight="1" spans="1:8">
      <c r="A558" s="149" t="s">
        <v>445</v>
      </c>
      <c r="B558" s="155">
        <v>16</v>
      </c>
      <c r="C558" s="156">
        <v>16</v>
      </c>
      <c r="D558" s="151">
        <f t="shared" si="8"/>
        <v>1</v>
      </c>
      <c r="H558" s="152"/>
    </row>
    <row r="559" s="132" customFormat="1" ht="20.1" customHeight="1" spans="1:8">
      <c r="A559" s="149" t="s">
        <v>108</v>
      </c>
      <c r="B559" s="155"/>
      <c r="C559" s="156"/>
      <c r="D559" s="151" t="e">
        <f t="shared" si="8"/>
        <v>#DIV/0!</v>
      </c>
      <c r="H559" s="152"/>
    </row>
    <row r="560" s="132" customFormat="1" ht="20.1" customHeight="1" spans="1:8">
      <c r="A560" s="149" t="s">
        <v>446</v>
      </c>
      <c r="B560" s="155">
        <v>539</v>
      </c>
      <c r="C560" s="156">
        <v>876</v>
      </c>
      <c r="D560" s="151">
        <f t="shared" si="8"/>
        <v>0.615</v>
      </c>
      <c r="H560" s="152"/>
    </row>
    <row r="561" s="132" customFormat="1" ht="20.1" customHeight="1" spans="1:8">
      <c r="A561" s="149" t="s">
        <v>447</v>
      </c>
      <c r="B561" s="155">
        <v>23</v>
      </c>
      <c r="C561" s="156"/>
      <c r="D561" s="151" t="e">
        <f t="shared" si="8"/>
        <v>#DIV/0!</v>
      </c>
      <c r="H561" s="152"/>
    </row>
    <row r="562" s="132" customFormat="1" ht="20.1" customHeight="1" spans="1:8">
      <c r="A562" s="149" t="s">
        <v>448</v>
      </c>
      <c r="B562" s="155">
        <v>16</v>
      </c>
      <c r="C562" s="156">
        <v>13</v>
      </c>
      <c r="D562" s="151">
        <f t="shared" si="8"/>
        <v>1.231</v>
      </c>
      <c r="H562" s="152"/>
    </row>
    <row r="563" s="132" customFormat="1" ht="20.1" customHeight="1" spans="1:8">
      <c r="A563" s="149" t="s">
        <v>449</v>
      </c>
      <c r="B563" s="155">
        <v>23</v>
      </c>
      <c r="C563" s="156"/>
      <c r="D563" s="151" t="e">
        <f t="shared" si="8"/>
        <v>#DIV/0!</v>
      </c>
      <c r="H563" s="152"/>
    </row>
    <row r="564" s="132" customFormat="1" ht="20.1" customHeight="1" spans="1:8">
      <c r="A564" s="149" t="s">
        <v>450</v>
      </c>
      <c r="B564" s="155">
        <v>35</v>
      </c>
      <c r="C564" s="156">
        <v>63</v>
      </c>
      <c r="D564" s="151">
        <f t="shared" si="8"/>
        <v>0.556</v>
      </c>
      <c r="H564" s="152"/>
    </row>
    <row r="565" s="132" customFormat="1" ht="20.1" customHeight="1" spans="1:8">
      <c r="A565" s="149" t="s">
        <v>451</v>
      </c>
      <c r="B565" s="154">
        <f>SUM(B566:B575)</f>
        <v>926</v>
      </c>
      <c r="C565" s="154">
        <f>SUM(C566:C575)</f>
        <v>716</v>
      </c>
      <c r="D565" s="151">
        <f t="shared" si="8"/>
        <v>1.293</v>
      </c>
      <c r="H565" s="152"/>
    </row>
    <row r="566" s="132" customFormat="1" ht="20.1" customHeight="1" spans="1:8">
      <c r="A566" s="149" t="s">
        <v>65</v>
      </c>
      <c r="B566" s="155">
        <v>220</v>
      </c>
      <c r="C566" s="156">
        <v>203</v>
      </c>
      <c r="D566" s="151">
        <f t="shared" si="8"/>
        <v>1.084</v>
      </c>
      <c r="H566" s="152"/>
    </row>
    <row r="567" s="132" customFormat="1" ht="20.1" customHeight="1" spans="1:8">
      <c r="A567" s="149" t="s">
        <v>66</v>
      </c>
      <c r="B567" s="155">
        <v>63</v>
      </c>
      <c r="C567" s="156">
        <v>13</v>
      </c>
      <c r="D567" s="151">
        <f t="shared" si="8"/>
        <v>4.846</v>
      </c>
      <c r="H567" s="152"/>
    </row>
    <row r="568" s="132" customFormat="1" ht="20.1" customHeight="1" spans="1:8">
      <c r="A568" s="149" t="s">
        <v>67</v>
      </c>
      <c r="B568" s="155"/>
      <c r="C568" s="156"/>
      <c r="D568" s="151" t="e">
        <f t="shared" si="8"/>
        <v>#DIV/0!</v>
      </c>
      <c r="H568" s="152"/>
    </row>
    <row r="569" s="132" customFormat="1" ht="20.1" customHeight="1" spans="1:8">
      <c r="A569" s="149" t="s">
        <v>452</v>
      </c>
      <c r="B569" s="155"/>
      <c r="C569" s="156"/>
      <c r="D569" s="151" t="e">
        <f t="shared" si="8"/>
        <v>#DIV/0!</v>
      </c>
      <c r="H569" s="152"/>
    </row>
    <row r="570" s="132" customFormat="1" ht="20.1" customHeight="1" spans="1:8">
      <c r="A570" s="149" t="s">
        <v>453</v>
      </c>
      <c r="B570" s="155">
        <v>414</v>
      </c>
      <c r="C570" s="156">
        <v>255</v>
      </c>
      <c r="D570" s="151">
        <f t="shared" si="8"/>
        <v>1.624</v>
      </c>
      <c r="H570" s="152"/>
    </row>
    <row r="571" s="132" customFormat="1" ht="20.1" customHeight="1" spans="1:8">
      <c r="A571" s="149" t="s">
        <v>454</v>
      </c>
      <c r="B571" s="155"/>
      <c r="C571" s="156"/>
      <c r="D571" s="151" t="e">
        <f t="shared" si="8"/>
        <v>#DIV/0!</v>
      </c>
      <c r="H571" s="152"/>
    </row>
    <row r="572" s="132" customFormat="1" ht="20.1" customHeight="1" spans="1:8">
      <c r="A572" s="149" t="s">
        <v>455</v>
      </c>
      <c r="B572" s="155">
        <v>35</v>
      </c>
      <c r="C572" s="156">
        <v>23</v>
      </c>
      <c r="D572" s="151">
        <f t="shared" si="8"/>
        <v>1.522</v>
      </c>
      <c r="H572" s="152"/>
    </row>
    <row r="573" s="132" customFormat="1" ht="20.1" customHeight="1" spans="1:8">
      <c r="A573" s="149" t="s">
        <v>456</v>
      </c>
      <c r="B573" s="155">
        <v>59</v>
      </c>
      <c r="C573" s="156">
        <f>29+82</f>
        <v>111</v>
      </c>
      <c r="D573" s="151">
        <f t="shared" si="8"/>
        <v>0.532</v>
      </c>
      <c r="H573" s="152"/>
    </row>
    <row r="574" s="132" customFormat="1" ht="20.1" customHeight="1" spans="1:8">
      <c r="A574" s="149" t="s">
        <v>457</v>
      </c>
      <c r="B574" s="155"/>
      <c r="C574" s="156"/>
      <c r="D574" s="151" t="e">
        <f t="shared" si="8"/>
        <v>#DIV/0!</v>
      </c>
      <c r="H574" s="152"/>
    </row>
    <row r="575" s="132" customFormat="1" ht="20.1" customHeight="1" spans="1:8">
      <c r="A575" s="149" t="s">
        <v>458</v>
      </c>
      <c r="B575" s="155">
        <v>135</v>
      </c>
      <c r="C575" s="156">
        <v>111</v>
      </c>
      <c r="D575" s="151">
        <f t="shared" si="8"/>
        <v>1.216</v>
      </c>
      <c r="H575" s="152"/>
    </row>
    <row r="576" s="132" customFormat="1" ht="20.1" customHeight="1" spans="1:8">
      <c r="A576" s="149" t="s">
        <v>459</v>
      </c>
      <c r="B576" s="155"/>
      <c r="C576" s="154">
        <f>SUM(C577)</f>
        <v>0</v>
      </c>
      <c r="D576" s="151" t="e">
        <f t="shared" si="8"/>
        <v>#DIV/0!</v>
      </c>
      <c r="H576" s="152"/>
    </row>
    <row r="577" s="132" customFormat="1" ht="20.1" customHeight="1" spans="1:8">
      <c r="A577" s="149" t="s">
        <v>460</v>
      </c>
      <c r="B577" s="155"/>
      <c r="C577" s="156"/>
      <c r="D577" s="151" t="e">
        <f t="shared" si="8"/>
        <v>#DIV/0!</v>
      </c>
      <c r="H577" s="152"/>
    </row>
    <row r="578" s="132" customFormat="1" ht="20.1" customHeight="1" spans="1:8">
      <c r="A578" s="149" t="s">
        <v>461</v>
      </c>
      <c r="B578" s="154">
        <f>SUM(B579:B586)</f>
        <v>30244</v>
      </c>
      <c r="C578" s="154">
        <f>SUM(C579:C586)</f>
        <v>29575</v>
      </c>
      <c r="D578" s="151">
        <f t="shared" si="8"/>
        <v>1.023</v>
      </c>
      <c r="H578" s="152"/>
    </row>
    <row r="579" s="132" customFormat="1" ht="20.1" customHeight="1" spans="1:8">
      <c r="A579" s="149" t="s">
        <v>462</v>
      </c>
      <c r="B579" s="155">
        <f>635+650+100</f>
        <v>1385</v>
      </c>
      <c r="C579" s="156">
        <v>1008</v>
      </c>
      <c r="D579" s="151">
        <f t="shared" si="8"/>
        <v>1.374</v>
      </c>
      <c r="H579" s="152"/>
    </row>
    <row r="580" s="132" customFormat="1" ht="20.1" customHeight="1" spans="1:8">
      <c r="A580" s="149" t="s">
        <v>463</v>
      </c>
      <c r="B580" s="155">
        <v>5210</v>
      </c>
      <c r="C580" s="156">
        <v>2878</v>
      </c>
      <c r="D580" s="151">
        <f t="shared" si="8"/>
        <v>1.81</v>
      </c>
      <c r="H580" s="152"/>
    </row>
    <row r="581" s="132" customFormat="1" ht="20.1" customHeight="1" spans="1:8">
      <c r="A581" s="149" t="s">
        <v>464</v>
      </c>
      <c r="B581" s="160"/>
      <c r="C581" s="156"/>
      <c r="D581" s="151" t="e">
        <f t="shared" ref="D581:D644" si="9">B581/C581</f>
        <v>#DIV/0!</v>
      </c>
      <c r="H581" s="152"/>
    </row>
    <row r="582" s="132" customFormat="1" ht="20.1" customHeight="1" spans="1:8">
      <c r="A582" s="149" t="s">
        <v>465</v>
      </c>
      <c r="B582" s="160"/>
      <c r="C582" s="156"/>
      <c r="D582" s="151" t="e">
        <f t="shared" si="9"/>
        <v>#DIV/0!</v>
      </c>
      <c r="H582" s="152"/>
    </row>
    <row r="583" s="132" customFormat="1" ht="20.1" customHeight="1" spans="1:8">
      <c r="A583" s="149" t="s">
        <v>466</v>
      </c>
      <c r="B583" s="155">
        <v>7571</v>
      </c>
      <c r="C583" s="156">
        <v>5625</v>
      </c>
      <c r="D583" s="151">
        <f t="shared" si="9"/>
        <v>1.346</v>
      </c>
      <c r="H583" s="152"/>
    </row>
    <row r="584" s="132" customFormat="1" ht="20.1" customHeight="1" spans="1:8">
      <c r="A584" s="149" t="s">
        <v>467</v>
      </c>
      <c r="B584" s="155">
        <v>78</v>
      </c>
      <c r="C584" s="156">
        <v>64</v>
      </c>
      <c r="D584" s="151">
        <f t="shared" si="9"/>
        <v>1.219</v>
      </c>
      <c r="H584" s="152"/>
    </row>
    <row r="585" s="132" customFormat="1" ht="20.1" customHeight="1" spans="1:8">
      <c r="A585" s="149" t="s">
        <v>468</v>
      </c>
      <c r="B585" s="155">
        <v>16000</v>
      </c>
      <c r="C585" s="156">
        <v>20000</v>
      </c>
      <c r="D585" s="151">
        <f t="shared" si="9"/>
        <v>0.8</v>
      </c>
      <c r="H585" s="152"/>
    </row>
    <row r="586" s="132" customFormat="1" ht="20.1" customHeight="1" spans="1:8">
      <c r="A586" s="149" t="s">
        <v>469</v>
      </c>
      <c r="B586" s="155"/>
      <c r="C586" s="156"/>
      <c r="D586" s="151" t="e">
        <f t="shared" si="9"/>
        <v>#DIV/0!</v>
      </c>
      <c r="H586" s="152"/>
    </row>
    <row r="587" s="132" customFormat="1" ht="20.1" customHeight="1" spans="1:8">
      <c r="A587" s="149" t="s">
        <v>470</v>
      </c>
      <c r="B587" s="154">
        <f>SUM(B588:B590)</f>
        <v>1404</v>
      </c>
      <c r="C587" s="154">
        <f>SUM(C588:C590)</f>
        <v>0</v>
      </c>
      <c r="D587" s="151" t="e">
        <f t="shared" si="9"/>
        <v>#DIV/0!</v>
      </c>
      <c r="H587" s="152"/>
    </row>
    <row r="588" s="132" customFormat="1" ht="20.1" customHeight="1" spans="1:8">
      <c r="A588" s="149" t="s">
        <v>471</v>
      </c>
      <c r="B588" s="155">
        <v>1404</v>
      </c>
      <c r="C588" s="156"/>
      <c r="D588" s="151" t="e">
        <f t="shared" si="9"/>
        <v>#DIV/0!</v>
      </c>
      <c r="H588" s="152"/>
    </row>
    <row r="589" s="132" customFormat="1" ht="20.1" customHeight="1" spans="1:8">
      <c r="A589" s="149" t="s">
        <v>472</v>
      </c>
      <c r="B589" s="155"/>
      <c r="C589" s="156"/>
      <c r="D589" s="151" t="e">
        <f t="shared" si="9"/>
        <v>#DIV/0!</v>
      </c>
      <c r="H589" s="152"/>
    </row>
    <row r="590" s="132" customFormat="1" ht="20.1" customHeight="1" spans="1:8">
      <c r="A590" s="149" t="s">
        <v>473</v>
      </c>
      <c r="B590" s="155"/>
      <c r="C590" s="156"/>
      <c r="D590" s="151" t="e">
        <f t="shared" si="9"/>
        <v>#DIV/0!</v>
      </c>
      <c r="H590" s="152"/>
    </row>
    <row r="591" s="132" customFormat="1" ht="20.1" customHeight="1" spans="1:8">
      <c r="A591" s="149" t="s">
        <v>474</v>
      </c>
      <c r="B591" s="154">
        <f>SUM(B592:B600)</f>
        <v>500</v>
      </c>
      <c r="C591" s="154">
        <f>SUM(C592:C600)</f>
        <v>500</v>
      </c>
      <c r="D591" s="151">
        <f t="shared" si="9"/>
        <v>1</v>
      </c>
      <c r="H591" s="152"/>
    </row>
    <row r="592" s="132" customFormat="1" ht="20.1" customHeight="1" spans="1:8">
      <c r="A592" s="149" t="s">
        <v>475</v>
      </c>
      <c r="B592" s="155"/>
      <c r="C592" s="156"/>
      <c r="D592" s="151" t="e">
        <f t="shared" si="9"/>
        <v>#DIV/0!</v>
      </c>
      <c r="H592" s="152"/>
    </row>
    <row r="593" s="132" customFormat="1" ht="20.1" customHeight="1" spans="1:8">
      <c r="A593" s="149" t="s">
        <v>476</v>
      </c>
      <c r="B593" s="155"/>
      <c r="C593" s="156"/>
      <c r="D593" s="151" t="e">
        <f t="shared" si="9"/>
        <v>#DIV/0!</v>
      </c>
      <c r="H593" s="152"/>
    </row>
    <row r="594" s="132" customFormat="1" ht="20.1" customHeight="1" spans="1:8">
      <c r="A594" s="149" t="s">
        <v>477</v>
      </c>
      <c r="B594" s="155"/>
      <c r="C594" s="156"/>
      <c r="D594" s="151" t="e">
        <f t="shared" si="9"/>
        <v>#DIV/0!</v>
      </c>
      <c r="H594" s="152"/>
    </row>
    <row r="595" s="132" customFormat="1" ht="20.1" customHeight="1" spans="1:8">
      <c r="A595" s="149" t="s">
        <v>478</v>
      </c>
      <c r="B595" s="155"/>
      <c r="C595" s="156"/>
      <c r="D595" s="151" t="e">
        <f t="shared" si="9"/>
        <v>#DIV/0!</v>
      </c>
      <c r="H595" s="152"/>
    </row>
    <row r="596" s="132" customFormat="1" ht="20.1" customHeight="1" spans="1:8">
      <c r="A596" s="149" t="s">
        <v>479</v>
      </c>
      <c r="B596" s="155"/>
      <c r="C596" s="156"/>
      <c r="D596" s="151" t="e">
        <f t="shared" si="9"/>
        <v>#DIV/0!</v>
      </c>
      <c r="H596" s="152"/>
    </row>
    <row r="597" s="132" customFormat="1" ht="20.1" customHeight="1" spans="1:8">
      <c r="A597" s="149" t="s">
        <v>480</v>
      </c>
      <c r="B597" s="155"/>
      <c r="C597" s="156"/>
      <c r="D597" s="151" t="e">
        <f t="shared" si="9"/>
        <v>#DIV/0!</v>
      </c>
      <c r="H597" s="152"/>
    </row>
    <row r="598" s="132" customFormat="1" ht="20.1" customHeight="1" spans="1:8">
      <c r="A598" s="149" t="s">
        <v>481</v>
      </c>
      <c r="B598" s="155"/>
      <c r="C598" s="156"/>
      <c r="D598" s="151" t="e">
        <f t="shared" si="9"/>
        <v>#DIV/0!</v>
      </c>
      <c r="H598" s="152"/>
    </row>
    <row r="599" s="132" customFormat="1" ht="20.1" customHeight="1" spans="1:8">
      <c r="A599" s="149" t="s">
        <v>482</v>
      </c>
      <c r="B599" s="155"/>
      <c r="C599" s="156"/>
      <c r="D599" s="151" t="e">
        <f t="shared" si="9"/>
        <v>#DIV/0!</v>
      </c>
      <c r="H599" s="152"/>
    </row>
    <row r="600" s="132" customFormat="1" ht="20.1" customHeight="1" spans="1:8">
      <c r="A600" s="149" t="s">
        <v>483</v>
      </c>
      <c r="B600" s="155">
        <v>500</v>
      </c>
      <c r="C600" s="156">
        <v>500</v>
      </c>
      <c r="D600" s="151">
        <f t="shared" si="9"/>
        <v>1</v>
      </c>
      <c r="H600" s="152"/>
    </row>
    <row r="601" s="132" customFormat="1" ht="20.1" customHeight="1" spans="1:8">
      <c r="A601" s="149" t="s">
        <v>484</v>
      </c>
      <c r="B601" s="154">
        <f>SUM(B602:B608)</f>
        <v>5447</v>
      </c>
      <c r="C601" s="154">
        <f>SUM(C602:C608)</f>
        <v>3053</v>
      </c>
      <c r="D601" s="151">
        <f t="shared" si="9"/>
        <v>1.784</v>
      </c>
      <c r="H601" s="152"/>
    </row>
    <row r="602" s="132" customFormat="1" ht="20.1" customHeight="1" spans="1:8">
      <c r="A602" s="149" t="s">
        <v>485</v>
      </c>
      <c r="B602" s="155">
        <f>70+800</f>
        <v>870</v>
      </c>
      <c r="C602" s="156">
        <v>50</v>
      </c>
      <c r="D602" s="151">
        <f t="shared" si="9"/>
        <v>17.4</v>
      </c>
      <c r="H602" s="152"/>
    </row>
    <row r="603" s="132" customFormat="1" ht="20.1" customHeight="1" spans="1:8">
      <c r="A603" s="149" t="s">
        <v>486</v>
      </c>
      <c r="B603" s="155">
        <v>270</v>
      </c>
      <c r="C603" s="156">
        <v>70</v>
      </c>
      <c r="D603" s="151">
        <f t="shared" si="9"/>
        <v>3.857</v>
      </c>
      <c r="H603" s="152"/>
    </row>
    <row r="604" s="132" customFormat="1" ht="20.1" customHeight="1" spans="1:8">
      <c r="A604" s="149" t="s">
        <v>487</v>
      </c>
      <c r="B604" s="155">
        <v>600</v>
      </c>
      <c r="C604" s="156">
        <v>900</v>
      </c>
      <c r="D604" s="151">
        <f t="shared" si="9"/>
        <v>0.667</v>
      </c>
      <c r="H604" s="152"/>
    </row>
    <row r="605" s="132" customFormat="1" ht="20.1" customHeight="1" spans="1:8">
      <c r="A605" s="149" t="s">
        <v>488</v>
      </c>
      <c r="B605" s="155">
        <v>105</v>
      </c>
      <c r="C605" s="156">
        <v>95</v>
      </c>
      <c r="D605" s="151">
        <f t="shared" si="9"/>
        <v>1.105</v>
      </c>
      <c r="H605" s="152"/>
    </row>
    <row r="606" s="132" customFormat="1" ht="20.1" customHeight="1" spans="1:8">
      <c r="A606" s="149" t="s">
        <v>489</v>
      </c>
      <c r="B606" s="155">
        <v>1500</v>
      </c>
      <c r="C606" s="156"/>
      <c r="D606" s="151" t="e">
        <f t="shared" si="9"/>
        <v>#DIV/0!</v>
      </c>
      <c r="H606" s="152"/>
    </row>
    <row r="607" s="132" customFormat="1" ht="20.1" customHeight="1" spans="1:8">
      <c r="A607" s="149" t="s">
        <v>490</v>
      </c>
      <c r="B607" s="155"/>
      <c r="C607" s="156"/>
      <c r="D607" s="151" t="e">
        <f t="shared" si="9"/>
        <v>#DIV/0!</v>
      </c>
      <c r="H607" s="152"/>
    </row>
    <row r="608" s="132" customFormat="1" ht="20.1" customHeight="1" spans="1:8">
      <c r="A608" s="149" t="s">
        <v>491</v>
      </c>
      <c r="B608" s="155">
        <v>2102</v>
      </c>
      <c r="C608" s="156">
        <f>14+1841+83</f>
        <v>1938</v>
      </c>
      <c r="D608" s="151">
        <f t="shared" si="9"/>
        <v>1.085</v>
      </c>
      <c r="H608" s="152"/>
    </row>
    <row r="609" s="132" customFormat="1" ht="20.1" customHeight="1" spans="1:8">
      <c r="A609" s="149" t="s">
        <v>492</v>
      </c>
      <c r="B609" s="154">
        <f>SUM(B610:B614)</f>
        <v>2009</v>
      </c>
      <c r="C609" s="154">
        <f>SUM(C610:C614)</f>
        <v>1774</v>
      </c>
      <c r="D609" s="151">
        <f t="shared" si="9"/>
        <v>1.132</v>
      </c>
      <c r="H609" s="152"/>
    </row>
    <row r="610" s="132" customFormat="1" ht="20.1" customHeight="1" spans="1:8">
      <c r="A610" s="149" t="s">
        <v>493</v>
      </c>
      <c r="B610" s="155">
        <v>1900</v>
      </c>
      <c r="C610" s="156">
        <v>1700</v>
      </c>
      <c r="D610" s="151">
        <f t="shared" si="9"/>
        <v>1.118</v>
      </c>
      <c r="H610" s="152"/>
    </row>
    <row r="611" s="132" customFormat="1" ht="20.1" customHeight="1" spans="1:8">
      <c r="A611" s="149" t="s">
        <v>494</v>
      </c>
      <c r="B611" s="155">
        <v>53</v>
      </c>
      <c r="C611" s="156">
        <v>16</v>
      </c>
      <c r="D611" s="151">
        <f t="shared" si="9"/>
        <v>3.313</v>
      </c>
      <c r="H611" s="152"/>
    </row>
    <row r="612" s="132" customFormat="1" ht="20.1" customHeight="1" spans="1:9">
      <c r="A612" s="149" t="s">
        <v>495</v>
      </c>
      <c r="B612" s="155">
        <v>53</v>
      </c>
      <c r="C612" s="156">
        <v>54</v>
      </c>
      <c r="D612" s="151">
        <f t="shared" si="9"/>
        <v>0.981</v>
      </c>
      <c r="H612" s="159"/>
      <c r="I612" s="135"/>
    </row>
    <row r="613" s="132" customFormat="1" ht="20.1" customHeight="1" spans="1:9">
      <c r="A613" s="149" t="s">
        <v>496</v>
      </c>
      <c r="B613" s="155"/>
      <c r="C613" s="156"/>
      <c r="D613" s="151" t="e">
        <f t="shared" si="9"/>
        <v>#DIV/0!</v>
      </c>
      <c r="H613" s="159"/>
      <c r="I613" s="135"/>
    </row>
    <row r="614" s="132" customFormat="1" ht="20.1" customHeight="1" spans="1:8">
      <c r="A614" s="149" t="s">
        <v>497</v>
      </c>
      <c r="B614" s="155">
        <v>3</v>
      </c>
      <c r="C614" s="156">
        <v>4</v>
      </c>
      <c r="D614" s="151">
        <f t="shared" si="9"/>
        <v>0.75</v>
      </c>
      <c r="H614" s="152"/>
    </row>
    <row r="615" s="132" customFormat="1" ht="20.1" customHeight="1" spans="1:8">
      <c r="A615" s="149" t="s">
        <v>498</v>
      </c>
      <c r="B615" s="154">
        <f>SUM(B616:B621)</f>
        <v>8179</v>
      </c>
      <c r="C615" s="154">
        <f>SUM(C616:C621)</f>
        <v>9018</v>
      </c>
      <c r="D615" s="151">
        <f t="shared" si="9"/>
        <v>0.907</v>
      </c>
      <c r="H615" s="152"/>
    </row>
    <row r="616" s="132" customFormat="1" ht="20.1" customHeight="1" spans="1:8">
      <c r="A616" s="149" t="s">
        <v>499</v>
      </c>
      <c r="B616" s="155">
        <v>57</v>
      </c>
      <c r="C616" s="156">
        <v>40</v>
      </c>
      <c r="D616" s="151">
        <f t="shared" si="9"/>
        <v>1.425</v>
      </c>
      <c r="H616" s="152"/>
    </row>
    <row r="617" s="132" customFormat="1" ht="20.1" customHeight="1" spans="1:8">
      <c r="A617" s="149" t="s">
        <v>500</v>
      </c>
      <c r="B617" s="155">
        <v>5100</v>
      </c>
      <c r="C617" s="156">
        <v>4800</v>
      </c>
      <c r="D617" s="151">
        <f t="shared" si="9"/>
        <v>1.063</v>
      </c>
      <c r="H617" s="152"/>
    </row>
    <row r="618" s="132" customFormat="1" ht="20.1" customHeight="1" spans="1:10">
      <c r="A618" s="149" t="s">
        <v>501</v>
      </c>
      <c r="B618" s="155"/>
      <c r="C618" s="156"/>
      <c r="D618" s="151" t="e">
        <f t="shared" si="9"/>
        <v>#DIV/0!</v>
      </c>
      <c r="H618" s="152"/>
      <c r="J618" s="135"/>
    </row>
    <row r="619" s="132" customFormat="1" ht="20.1" customHeight="1" spans="1:10">
      <c r="A619" s="149" t="s">
        <v>502</v>
      </c>
      <c r="B619" s="155">
        <v>1766</v>
      </c>
      <c r="C619" s="156">
        <v>1562</v>
      </c>
      <c r="D619" s="151">
        <f t="shared" si="9"/>
        <v>1.131</v>
      </c>
      <c r="H619" s="152"/>
      <c r="J619" s="135"/>
    </row>
    <row r="620" s="132" customFormat="1" ht="20.1" customHeight="1" spans="1:8">
      <c r="A620" s="149" t="s">
        <v>503</v>
      </c>
      <c r="B620" s="155">
        <v>985</v>
      </c>
      <c r="C620" s="156">
        <v>2415</v>
      </c>
      <c r="D620" s="151">
        <f t="shared" si="9"/>
        <v>0.408</v>
      </c>
      <c r="H620" s="152"/>
    </row>
    <row r="621" s="132" customFormat="1" ht="20.1" customHeight="1" spans="1:8">
      <c r="A621" s="149" t="s">
        <v>504</v>
      </c>
      <c r="B621" s="155">
        <v>271</v>
      </c>
      <c r="C621" s="156">
        <v>201</v>
      </c>
      <c r="D621" s="151">
        <f t="shared" si="9"/>
        <v>1.348</v>
      </c>
      <c r="H621" s="152"/>
    </row>
    <row r="622" s="132" customFormat="1" ht="20.1" customHeight="1" spans="1:8">
      <c r="A622" s="149" t="s">
        <v>505</v>
      </c>
      <c r="B622" s="154">
        <f>SUM(B623:B630)</f>
        <v>1925</v>
      </c>
      <c r="C622" s="154">
        <f>SUM(C623:C630)</f>
        <v>1722</v>
      </c>
      <c r="D622" s="151">
        <f t="shared" si="9"/>
        <v>1.118</v>
      </c>
      <c r="H622" s="152"/>
    </row>
    <row r="623" s="132" customFormat="1" ht="20.1" customHeight="1" spans="1:8">
      <c r="A623" s="149" t="s">
        <v>65</v>
      </c>
      <c r="B623" s="155">
        <v>78</v>
      </c>
      <c r="C623" s="156">
        <v>69</v>
      </c>
      <c r="D623" s="151">
        <f t="shared" si="9"/>
        <v>1.13</v>
      </c>
      <c r="H623" s="152"/>
    </row>
    <row r="624" s="132" customFormat="1" ht="20.1" customHeight="1" spans="1:8">
      <c r="A624" s="149" t="s">
        <v>66</v>
      </c>
      <c r="B624" s="155"/>
      <c r="C624" s="156"/>
      <c r="D624" s="151" t="e">
        <f t="shared" si="9"/>
        <v>#DIV/0!</v>
      </c>
      <c r="H624" s="152"/>
    </row>
    <row r="625" s="132" customFormat="1" ht="20.1" customHeight="1" spans="1:8">
      <c r="A625" s="149" t="s">
        <v>67</v>
      </c>
      <c r="B625" s="155"/>
      <c r="C625" s="156"/>
      <c r="D625" s="151" t="e">
        <f t="shared" si="9"/>
        <v>#DIV/0!</v>
      </c>
      <c r="H625" s="152"/>
    </row>
    <row r="626" s="132" customFormat="1" ht="20.1" customHeight="1" spans="1:8">
      <c r="A626" s="149" t="s">
        <v>506</v>
      </c>
      <c r="B626" s="155">
        <v>342</v>
      </c>
      <c r="C626" s="156">
        <v>190</v>
      </c>
      <c r="D626" s="151">
        <f t="shared" si="9"/>
        <v>1.8</v>
      </c>
      <c r="H626" s="152"/>
    </row>
    <row r="627" s="132" customFormat="1" ht="20.1" customHeight="1" spans="1:8">
      <c r="A627" s="149" t="s">
        <v>507</v>
      </c>
      <c r="B627" s="155">
        <v>510</v>
      </c>
      <c r="C627" s="156">
        <v>318</v>
      </c>
      <c r="D627" s="151">
        <f t="shared" si="9"/>
        <v>1.604</v>
      </c>
      <c r="H627" s="152"/>
    </row>
    <row r="628" s="132" customFormat="1" ht="20.1" customHeight="1" spans="1:8">
      <c r="A628" s="149" t="s">
        <v>508</v>
      </c>
      <c r="B628" s="155">
        <v>5</v>
      </c>
      <c r="C628" s="156">
        <v>5</v>
      </c>
      <c r="D628" s="151">
        <f t="shared" si="9"/>
        <v>1</v>
      </c>
      <c r="H628" s="152"/>
    </row>
    <row r="629" s="132" customFormat="1" ht="20.1" customHeight="1" spans="1:8">
      <c r="A629" s="149" t="s">
        <v>509</v>
      </c>
      <c r="B629" s="155"/>
      <c r="C629" s="156"/>
      <c r="D629" s="151" t="e">
        <f t="shared" si="9"/>
        <v>#DIV/0!</v>
      </c>
      <c r="H629" s="152"/>
    </row>
    <row r="630" s="132" customFormat="1" ht="20.1" customHeight="1" spans="1:8">
      <c r="A630" s="149" t="s">
        <v>510</v>
      </c>
      <c r="B630" s="155">
        <v>990</v>
      </c>
      <c r="C630" s="156">
        <v>1140</v>
      </c>
      <c r="D630" s="151">
        <f t="shared" si="9"/>
        <v>0.868</v>
      </c>
      <c r="H630" s="152"/>
    </row>
    <row r="631" s="132" customFormat="1" ht="20.1" customHeight="1" spans="1:8">
      <c r="A631" s="149" t="s">
        <v>511</v>
      </c>
      <c r="B631" s="154">
        <f>SUM(B632:B635)</f>
        <v>355</v>
      </c>
      <c r="C631" s="154">
        <f>SUM(C632:C635)</f>
        <v>349</v>
      </c>
      <c r="D631" s="151">
        <f t="shared" si="9"/>
        <v>1.017</v>
      </c>
      <c r="H631" s="152"/>
    </row>
    <row r="632" s="132" customFormat="1" ht="20.1" customHeight="1" spans="1:8">
      <c r="A632" s="149" t="s">
        <v>512</v>
      </c>
      <c r="B632" s="155"/>
      <c r="C632" s="156"/>
      <c r="D632" s="151" t="e">
        <f t="shared" si="9"/>
        <v>#DIV/0!</v>
      </c>
      <c r="H632" s="152"/>
    </row>
    <row r="633" s="132" customFormat="1" ht="20.1" customHeight="1" spans="1:8">
      <c r="A633" s="149" t="s">
        <v>513</v>
      </c>
      <c r="B633" s="155"/>
      <c r="C633" s="156"/>
      <c r="D633" s="151" t="e">
        <f t="shared" si="9"/>
        <v>#DIV/0!</v>
      </c>
      <c r="H633" s="152"/>
    </row>
    <row r="634" s="132" customFormat="1" ht="20.1" customHeight="1" spans="1:8">
      <c r="A634" s="149" t="s">
        <v>514</v>
      </c>
      <c r="B634" s="155"/>
      <c r="C634" s="156"/>
      <c r="D634" s="151" t="e">
        <f t="shared" si="9"/>
        <v>#DIV/0!</v>
      </c>
      <c r="H634" s="152"/>
    </row>
    <row r="635" s="132" customFormat="1" ht="20.1" customHeight="1" spans="1:8">
      <c r="A635" s="149" t="s">
        <v>515</v>
      </c>
      <c r="B635" s="155">
        <v>355</v>
      </c>
      <c r="C635" s="156">
        <v>349</v>
      </c>
      <c r="D635" s="151">
        <f t="shared" si="9"/>
        <v>1.017</v>
      </c>
      <c r="H635" s="152"/>
    </row>
    <row r="636" s="132" customFormat="1" ht="20.1" customHeight="1" spans="1:8">
      <c r="A636" s="149" t="s">
        <v>516</v>
      </c>
      <c r="B636" s="154">
        <f>SUM(B637:B640)</f>
        <v>56</v>
      </c>
      <c r="C636" s="154">
        <f>SUM(C637:C640)</f>
        <v>50</v>
      </c>
      <c r="D636" s="151">
        <f t="shared" si="9"/>
        <v>1.12</v>
      </c>
      <c r="H636" s="152"/>
    </row>
    <row r="637" s="132" customFormat="1" ht="20.1" customHeight="1" spans="1:8">
      <c r="A637" s="149" t="s">
        <v>65</v>
      </c>
      <c r="B637" s="155">
        <v>56</v>
      </c>
      <c r="C637" s="156">
        <v>50</v>
      </c>
      <c r="D637" s="151">
        <f t="shared" si="9"/>
        <v>1.12</v>
      </c>
      <c r="H637" s="152"/>
    </row>
    <row r="638" s="132" customFormat="1" ht="20.1" customHeight="1" spans="1:8">
      <c r="A638" s="149" t="s">
        <v>66</v>
      </c>
      <c r="B638" s="155"/>
      <c r="C638" s="156"/>
      <c r="D638" s="151" t="e">
        <f t="shared" si="9"/>
        <v>#DIV/0!</v>
      </c>
      <c r="H638" s="152"/>
    </row>
    <row r="639" s="132" customFormat="1" ht="20.1" customHeight="1" spans="1:8">
      <c r="A639" s="149" t="s">
        <v>67</v>
      </c>
      <c r="B639" s="155"/>
      <c r="C639" s="156"/>
      <c r="D639" s="151" t="e">
        <f t="shared" si="9"/>
        <v>#DIV/0!</v>
      </c>
      <c r="H639" s="152"/>
    </row>
    <row r="640" s="132" customFormat="1" ht="20.1" customHeight="1" spans="1:8">
      <c r="A640" s="149" t="s">
        <v>517</v>
      </c>
      <c r="B640" s="155"/>
      <c r="C640" s="156"/>
      <c r="D640" s="151" t="e">
        <f t="shared" si="9"/>
        <v>#DIV/0!</v>
      </c>
      <c r="H640" s="152"/>
    </row>
    <row r="641" s="132" customFormat="1" ht="20.1" customHeight="1" spans="1:8">
      <c r="A641" s="149" t="s">
        <v>518</v>
      </c>
      <c r="B641" s="154">
        <f>SUM(B642:B643)</f>
        <v>4378</v>
      </c>
      <c r="C641" s="154">
        <f>SUM(C642:C643)</f>
        <v>4043</v>
      </c>
      <c r="D641" s="151">
        <f t="shared" si="9"/>
        <v>1.083</v>
      </c>
      <c r="H641" s="152"/>
    </row>
    <row r="642" s="132" customFormat="1" ht="20.1" customHeight="1" spans="1:8">
      <c r="A642" s="149" t="s">
        <v>519</v>
      </c>
      <c r="B642" s="155">
        <v>847</v>
      </c>
      <c r="C642" s="156">
        <f>298+368</f>
        <v>666</v>
      </c>
      <c r="D642" s="151">
        <f t="shared" si="9"/>
        <v>1.272</v>
      </c>
      <c r="H642" s="152"/>
    </row>
    <row r="643" s="132" customFormat="1" ht="20.1" customHeight="1" spans="1:8">
      <c r="A643" s="149" t="s">
        <v>520</v>
      </c>
      <c r="B643" s="155">
        <v>3531</v>
      </c>
      <c r="C643" s="156">
        <f>1077+2300</f>
        <v>3377</v>
      </c>
      <c r="D643" s="151">
        <f t="shared" si="9"/>
        <v>1.046</v>
      </c>
      <c r="H643" s="152"/>
    </row>
    <row r="644" s="132" customFormat="1" ht="20.1" customHeight="1" spans="1:8">
      <c r="A644" s="149" t="s">
        <v>521</v>
      </c>
      <c r="B644" s="154">
        <f>SUM(B645:B646)</f>
        <v>1111</v>
      </c>
      <c r="C644" s="154">
        <f>SUM(C645:C646)</f>
        <v>1104</v>
      </c>
      <c r="D644" s="151">
        <f t="shared" si="9"/>
        <v>1.006</v>
      </c>
      <c r="H644" s="152"/>
    </row>
    <row r="645" s="132" customFormat="1" ht="20.1" customHeight="1" spans="1:8">
      <c r="A645" s="149" t="s">
        <v>522</v>
      </c>
      <c r="B645" s="155">
        <v>864</v>
      </c>
      <c r="C645" s="156">
        <f>563+299</f>
        <v>862</v>
      </c>
      <c r="D645" s="151">
        <f t="shared" ref="D645:D708" si="10">B645/C645</f>
        <v>1.002</v>
      </c>
      <c r="H645" s="152"/>
    </row>
    <row r="646" s="132" customFormat="1" ht="20.1" customHeight="1" spans="1:8">
      <c r="A646" s="149" t="s">
        <v>523</v>
      </c>
      <c r="B646" s="155">
        <v>247</v>
      </c>
      <c r="C646" s="156">
        <f>42+200</f>
        <v>242</v>
      </c>
      <c r="D646" s="151">
        <f t="shared" si="10"/>
        <v>1.021</v>
      </c>
      <c r="H646" s="152"/>
    </row>
    <row r="647" s="132" customFormat="1" ht="20.1" customHeight="1" spans="1:8">
      <c r="A647" s="149" t="s">
        <v>524</v>
      </c>
      <c r="B647" s="154">
        <f>SUM(B648:B649)</f>
        <v>0</v>
      </c>
      <c r="C647" s="154">
        <f>SUM(C648:C649)</f>
        <v>383</v>
      </c>
      <c r="D647" s="151">
        <f t="shared" si="10"/>
        <v>0</v>
      </c>
      <c r="H647" s="152"/>
    </row>
    <row r="648" s="132" customFormat="1" ht="20.1" customHeight="1" spans="1:8">
      <c r="A648" s="149" t="s">
        <v>525</v>
      </c>
      <c r="B648" s="155"/>
      <c r="C648" s="156"/>
      <c r="D648" s="151" t="e">
        <f t="shared" si="10"/>
        <v>#DIV/0!</v>
      </c>
      <c r="H648" s="152"/>
    </row>
    <row r="649" s="132" customFormat="1" ht="20.1" customHeight="1" spans="1:8">
      <c r="A649" s="149" t="s">
        <v>526</v>
      </c>
      <c r="B649" s="155"/>
      <c r="C649" s="156">
        <v>383</v>
      </c>
      <c r="D649" s="151">
        <f t="shared" si="10"/>
        <v>0</v>
      </c>
      <c r="H649" s="152"/>
    </row>
    <row r="650" s="132" customFormat="1" ht="20.1" customHeight="1" spans="1:8">
      <c r="A650" s="149" t="s">
        <v>527</v>
      </c>
      <c r="B650" s="155"/>
      <c r="C650" s="154">
        <f>SUM(C651:C652)</f>
        <v>0</v>
      </c>
      <c r="D650" s="151" t="e">
        <f t="shared" si="10"/>
        <v>#DIV/0!</v>
      </c>
      <c r="H650" s="152"/>
    </row>
    <row r="651" s="132" customFormat="1" ht="20.1" customHeight="1" spans="1:8">
      <c r="A651" s="149" t="s">
        <v>528</v>
      </c>
      <c r="B651" s="155"/>
      <c r="C651" s="156"/>
      <c r="D651" s="151" t="e">
        <f t="shared" si="10"/>
        <v>#DIV/0!</v>
      </c>
      <c r="H651" s="152"/>
    </row>
    <row r="652" s="132" customFormat="1" ht="20.1" customHeight="1" spans="1:8">
      <c r="A652" s="149" t="s">
        <v>529</v>
      </c>
      <c r="B652" s="155"/>
      <c r="C652" s="156"/>
      <c r="D652" s="151" t="e">
        <f t="shared" si="10"/>
        <v>#DIV/0!</v>
      </c>
      <c r="H652" s="152"/>
    </row>
    <row r="653" s="132" customFormat="1" ht="20.1" customHeight="1" spans="1:8">
      <c r="A653" s="149" t="s">
        <v>530</v>
      </c>
      <c r="B653" s="154">
        <f>SUM(B654:B655)</f>
        <v>134</v>
      </c>
      <c r="C653" s="154">
        <f>SUM(C654:C655)</f>
        <v>192</v>
      </c>
      <c r="D653" s="151">
        <f t="shared" si="10"/>
        <v>0.698</v>
      </c>
      <c r="H653" s="152"/>
    </row>
    <row r="654" s="132" customFormat="1" ht="20.1" customHeight="1" spans="1:8">
      <c r="A654" s="149" t="s">
        <v>531</v>
      </c>
      <c r="B654" s="155"/>
      <c r="C654" s="156">
        <v>192</v>
      </c>
      <c r="D654" s="151">
        <f t="shared" si="10"/>
        <v>0</v>
      </c>
      <c r="H654" s="152"/>
    </row>
    <row r="655" s="132" customFormat="1" ht="20.1" customHeight="1" spans="1:8">
      <c r="A655" s="149" t="s">
        <v>532</v>
      </c>
      <c r="B655" s="155">
        <v>134</v>
      </c>
      <c r="C655" s="156"/>
      <c r="D655" s="151" t="e">
        <f t="shared" si="10"/>
        <v>#DIV/0!</v>
      </c>
      <c r="H655" s="152"/>
    </row>
    <row r="656" s="132" customFormat="1" ht="20.1" customHeight="1" spans="1:8">
      <c r="A656" s="149" t="s">
        <v>533</v>
      </c>
      <c r="B656" s="154">
        <f>SUM(B657:B659)</f>
        <v>32720</v>
      </c>
      <c r="C656" s="154">
        <f>SUM(C657:C659)</f>
        <v>29291</v>
      </c>
      <c r="D656" s="151">
        <f t="shared" si="10"/>
        <v>1.117</v>
      </c>
      <c r="H656" s="152"/>
    </row>
    <row r="657" s="132" customFormat="1" ht="20.1" customHeight="1" spans="1:14">
      <c r="A657" s="149" t="s">
        <v>534</v>
      </c>
      <c r="B657" s="155"/>
      <c r="C657" s="156"/>
      <c r="D657" s="151" t="e">
        <f t="shared" si="10"/>
        <v>#DIV/0!</v>
      </c>
      <c r="H657" s="152"/>
      <c r="K657" s="135"/>
      <c r="L657" s="135"/>
      <c r="M657" s="135"/>
      <c r="N657" s="135"/>
    </row>
    <row r="658" s="132" customFormat="1" ht="20.1" customHeight="1" spans="1:14">
      <c r="A658" s="149" t="s">
        <v>535</v>
      </c>
      <c r="B658" s="155">
        <v>32720</v>
      </c>
      <c r="C658" s="156">
        <f>11673+17618</f>
        <v>29291</v>
      </c>
      <c r="D658" s="151">
        <f t="shared" si="10"/>
        <v>1.117</v>
      </c>
      <c r="H658" s="152"/>
      <c r="K658" s="135"/>
      <c r="L658" s="135"/>
      <c r="M658" s="135"/>
      <c r="N658" s="135"/>
    </row>
    <row r="659" s="135" customFormat="1" ht="20.1" customHeight="1" spans="1:14">
      <c r="A659" s="149" t="s">
        <v>536</v>
      </c>
      <c r="B659" s="155"/>
      <c r="C659" s="156"/>
      <c r="D659" s="151" t="e">
        <f t="shared" si="10"/>
        <v>#DIV/0!</v>
      </c>
      <c r="H659" s="152"/>
      <c r="I659" s="132"/>
      <c r="J659" s="132"/>
      <c r="K659" s="132"/>
      <c r="L659" s="132"/>
      <c r="M659" s="132"/>
      <c r="N659" s="132"/>
    </row>
    <row r="660" s="135" customFormat="1" ht="20.1" customHeight="1" spans="1:14">
      <c r="A660" s="149" t="s">
        <v>537</v>
      </c>
      <c r="B660" s="155"/>
      <c r="C660" s="154">
        <f>SUM(C661:C664)</f>
        <v>0</v>
      </c>
      <c r="D660" s="151" t="e">
        <f t="shared" si="10"/>
        <v>#DIV/0!</v>
      </c>
      <c r="H660" s="152"/>
      <c r="I660" s="132"/>
      <c r="J660" s="132"/>
      <c r="K660" s="132"/>
      <c r="L660" s="132"/>
      <c r="M660" s="132"/>
      <c r="N660" s="132"/>
    </row>
    <row r="661" s="132" customFormat="1" ht="20.1" customHeight="1" spans="1:8">
      <c r="A661" s="149" t="s">
        <v>538</v>
      </c>
      <c r="B661" s="155"/>
      <c r="C661" s="156"/>
      <c r="D661" s="151" t="e">
        <f t="shared" si="10"/>
        <v>#DIV/0!</v>
      </c>
      <c r="H661" s="152"/>
    </row>
    <row r="662" s="132" customFormat="1" ht="20.1" customHeight="1" spans="1:8">
      <c r="A662" s="149" t="s">
        <v>539</v>
      </c>
      <c r="B662" s="155"/>
      <c r="C662" s="156"/>
      <c r="D662" s="151" t="e">
        <f t="shared" si="10"/>
        <v>#DIV/0!</v>
      </c>
      <c r="H662" s="152"/>
    </row>
    <row r="663" s="132" customFormat="1" ht="20.1" customHeight="1" spans="1:8">
      <c r="A663" s="149" t="s">
        <v>540</v>
      </c>
      <c r="B663" s="155"/>
      <c r="C663" s="156"/>
      <c r="D663" s="151" t="e">
        <f t="shared" si="10"/>
        <v>#DIV/0!</v>
      </c>
      <c r="H663" s="152"/>
    </row>
    <row r="664" s="132" customFormat="1" ht="20.1" customHeight="1" spans="1:8">
      <c r="A664" s="149" t="s">
        <v>541</v>
      </c>
      <c r="B664" s="155"/>
      <c r="C664" s="156"/>
      <c r="D664" s="151" t="e">
        <f t="shared" si="10"/>
        <v>#DIV/0!</v>
      </c>
      <c r="H664" s="152"/>
    </row>
    <row r="665" s="132" customFormat="1" ht="20.1" customHeight="1" spans="1:8">
      <c r="A665" s="149" t="s">
        <v>542</v>
      </c>
      <c r="B665" s="155">
        <v>2382</v>
      </c>
      <c r="C665" s="156">
        <f>1267+62+45+695</f>
        <v>2069</v>
      </c>
      <c r="D665" s="151">
        <f t="shared" si="10"/>
        <v>1.151</v>
      </c>
      <c r="H665" s="152"/>
    </row>
    <row r="666" s="132" customFormat="1" ht="20.1" customHeight="1" spans="1:8">
      <c r="A666" s="149" t="s">
        <v>543</v>
      </c>
      <c r="B666" s="150">
        <f>SUM(B667,B672,B685,B689,B701,B704,B708,B718,B723,B729,B733,B736)</f>
        <v>93520</v>
      </c>
      <c r="C666" s="150">
        <f>SUM(C667,C672,C685,C689,C701,C704,C708,C718,C723,C729,C733,C736)</f>
        <v>108050</v>
      </c>
      <c r="D666" s="151">
        <f t="shared" si="10"/>
        <v>0.866</v>
      </c>
      <c r="H666" s="152"/>
    </row>
    <row r="667" s="132" customFormat="1" ht="20.1" customHeight="1" spans="1:8">
      <c r="A667" s="149" t="s">
        <v>544</v>
      </c>
      <c r="B667" s="154">
        <f>SUM(B668:B671)</f>
        <v>1630</v>
      </c>
      <c r="C667" s="154">
        <f>SUM(C668:C671)</f>
        <v>628</v>
      </c>
      <c r="D667" s="151">
        <f t="shared" si="10"/>
        <v>2.596</v>
      </c>
      <c r="H667" s="152"/>
    </row>
    <row r="668" s="132" customFormat="1" ht="20.1" customHeight="1" spans="1:8">
      <c r="A668" s="149" t="s">
        <v>65</v>
      </c>
      <c r="B668" s="155">
        <v>291</v>
      </c>
      <c r="C668" s="156">
        <v>256</v>
      </c>
      <c r="D668" s="151">
        <f t="shared" si="10"/>
        <v>1.137</v>
      </c>
      <c r="H668" s="152"/>
    </row>
    <row r="669" s="132" customFormat="1" ht="20.1" customHeight="1" spans="1:8">
      <c r="A669" s="149" t="s">
        <v>66</v>
      </c>
      <c r="B669" s="155">
        <v>7</v>
      </c>
      <c r="C669" s="156">
        <v>8</v>
      </c>
      <c r="D669" s="151">
        <f t="shared" si="10"/>
        <v>0.875</v>
      </c>
      <c r="H669" s="152"/>
    </row>
    <row r="670" s="132" customFormat="1" ht="20.1" customHeight="1" spans="1:8">
      <c r="A670" s="149" t="s">
        <v>67</v>
      </c>
      <c r="B670" s="155"/>
      <c r="C670" s="156"/>
      <c r="D670" s="151" t="e">
        <f t="shared" si="10"/>
        <v>#DIV/0!</v>
      </c>
      <c r="H670" s="152"/>
    </row>
    <row r="671" s="132" customFormat="1" ht="20.1" customHeight="1" spans="1:8">
      <c r="A671" s="149" t="s">
        <v>545</v>
      </c>
      <c r="B671" s="155">
        <v>1332</v>
      </c>
      <c r="C671" s="156">
        <v>364</v>
      </c>
      <c r="D671" s="151">
        <f t="shared" si="10"/>
        <v>3.659</v>
      </c>
      <c r="H671" s="152"/>
    </row>
    <row r="672" s="132" customFormat="1" ht="20.1" customHeight="1" spans="1:8">
      <c r="A672" s="149" t="s">
        <v>546</v>
      </c>
      <c r="B672" s="154">
        <f>SUM(B673:B684)</f>
        <v>10867</v>
      </c>
      <c r="C672" s="154">
        <f>SUM(C673:C684)</f>
        <v>8271</v>
      </c>
      <c r="D672" s="151">
        <f t="shared" si="10"/>
        <v>1.314</v>
      </c>
      <c r="H672" s="152"/>
    </row>
    <row r="673" s="132" customFormat="1" ht="20.1" customHeight="1" spans="1:8">
      <c r="A673" s="149" t="s">
        <v>547</v>
      </c>
      <c r="B673" s="155">
        <v>9208</v>
      </c>
      <c r="C673" s="155">
        <f>1191+6000</f>
        <v>7191</v>
      </c>
      <c r="D673" s="151">
        <f t="shared" si="10"/>
        <v>1.28</v>
      </c>
      <c r="H673" s="152"/>
    </row>
    <row r="674" s="132" customFormat="1" ht="20.1" customHeight="1" spans="1:8">
      <c r="A674" s="149" t="s">
        <v>548</v>
      </c>
      <c r="B674" s="155">
        <v>900</v>
      </c>
      <c r="C674" s="155">
        <v>658</v>
      </c>
      <c r="D674" s="151">
        <f t="shared" si="10"/>
        <v>1.368</v>
      </c>
      <c r="H674" s="152"/>
    </row>
    <row r="675" s="132" customFormat="1" ht="20.1" customHeight="1" spans="1:8">
      <c r="A675" s="149" t="s">
        <v>549</v>
      </c>
      <c r="B675" s="155"/>
      <c r="C675" s="155"/>
      <c r="D675" s="151" t="e">
        <f t="shared" si="10"/>
        <v>#DIV/0!</v>
      </c>
      <c r="H675" s="152"/>
    </row>
    <row r="676" s="132" customFormat="1" ht="20.1" customHeight="1" spans="1:8">
      <c r="A676" s="149" t="s">
        <v>550</v>
      </c>
      <c r="B676" s="155"/>
      <c r="C676" s="155"/>
      <c r="D676" s="151" t="e">
        <f t="shared" si="10"/>
        <v>#DIV/0!</v>
      </c>
      <c r="H676" s="152"/>
    </row>
    <row r="677" s="132" customFormat="1" ht="20.1" customHeight="1" spans="1:8">
      <c r="A677" s="149" t="s">
        <v>551</v>
      </c>
      <c r="B677" s="155"/>
      <c r="C677" s="155"/>
      <c r="D677" s="151" t="e">
        <f t="shared" si="10"/>
        <v>#DIV/0!</v>
      </c>
      <c r="H677" s="152"/>
    </row>
    <row r="678" s="132" customFormat="1" ht="20.1" customHeight="1" spans="1:8">
      <c r="A678" s="149" t="s">
        <v>552</v>
      </c>
      <c r="B678" s="155"/>
      <c r="C678" s="155"/>
      <c r="D678" s="151" t="e">
        <f t="shared" si="10"/>
        <v>#DIV/0!</v>
      </c>
      <c r="H678" s="152"/>
    </row>
    <row r="679" s="132" customFormat="1" ht="20.1" customHeight="1" spans="1:8">
      <c r="A679" s="149" t="s">
        <v>553</v>
      </c>
      <c r="B679" s="155"/>
      <c r="C679" s="155"/>
      <c r="D679" s="151" t="e">
        <f t="shared" si="10"/>
        <v>#DIV/0!</v>
      </c>
      <c r="H679" s="152"/>
    </row>
    <row r="680" s="136" customFormat="1" ht="19.5" customHeight="1" spans="1:45">
      <c r="A680" s="149" t="s">
        <v>554</v>
      </c>
      <c r="B680" s="155">
        <v>371</v>
      </c>
      <c r="C680" s="160">
        <v>322</v>
      </c>
      <c r="D680" s="151">
        <f t="shared" si="10"/>
        <v>1.152</v>
      </c>
      <c r="E680" s="132"/>
      <c r="F680" s="132"/>
      <c r="G680" s="132"/>
      <c r="H680" s="15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  <c r="AE680" s="132"/>
      <c r="AF680" s="132"/>
      <c r="AG680" s="132"/>
      <c r="AH680" s="132"/>
      <c r="AI680" s="132"/>
      <c r="AJ680" s="132"/>
      <c r="AK680" s="132"/>
      <c r="AL680" s="132"/>
      <c r="AM680" s="132"/>
      <c r="AN680" s="132"/>
      <c r="AO680" s="132"/>
      <c r="AP680" s="132"/>
      <c r="AQ680" s="132"/>
      <c r="AR680" s="132"/>
      <c r="AS680" s="132"/>
    </row>
    <row r="681" s="136" customFormat="1" ht="19.5" customHeight="1" spans="1:45">
      <c r="A681" s="149" t="s">
        <v>555</v>
      </c>
      <c r="B681" s="155"/>
      <c r="C681" s="160"/>
      <c r="D681" s="151" t="e">
        <f t="shared" si="10"/>
        <v>#DIV/0!</v>
      </c>
      <c r="E681" s="132"/>
      <c r="F681" s="132"/>
      <c r="G681" s="132"/>
      <c r="H681" s="15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  <c r="AE681" s="132"/>
      <c r="AF681" s="132"/>
      <c r="AG681" s="132"/>
      <c r="AH681" s="132"/>
      <c r="AI681" s="132"/>
      <c r="AJ681" s="132"/>
      <c r="AK681" s="132"/>
      <c r="AL681" s="132"/>
      <c r="AM681" s="132"/>
      <c r="AN681" s="132"/>
      <c r="AO681" s="132"/>
      <c r="AP681" s="132"/>
      <c r="AQ681" s="132"/>
      <c r="AR681" s="132"/>
      <c r="AS681" s="132"/>
    </row>
    <row r="682" s="136" customFormat="1" ht="19.5" customHeight="1" spans="1:45">
      <c r="A682" s="149" t="s">
        <v>556</v>
      </c>
      <c r="B682" s="155"/>
      <c r="C682" s="160"/>
      <c r="D682" s="151" t="e">
        <f t="shared" si="10"/>
        <v>#DIV/0!</v>
      </c>
      <c r="E682" s="132"/>
      <c r="F682" s="132"/>
      <c r="G682" s="132"/>
      <c r="H682" s="15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  <c r="AE682" s="132"/>
      <c r="AF682" s="132"/>
      <c r="AG682" s="132"/>
      <c r="AH682" s="132"/>
      <c r="AI682" s="132"/>
      <c r="AJ682" s="132"/>
      <c r="AK682" s="132"/>
      <c r="AL682" s="132"/>
      <c r="AM682" s="132"/>
      <c r="AN682" s="132"/>
      <c r="AO682" s="132"/>
      <c r="AP682" s="132"/>
      <c r="AQ682" s="132"/>
      <c r="AR682" s="132"/>
      <c r="AS682" s="132"/>
    </row>
    <row r="683" s="136" customFormat="1" ht="19.5" customHeight="1" spans="1:45">
      <c r="A683" s="149" t="s">
        <v>557</v>
      </c>
      <c r="B683" s="155">
        <v>80</v>
      </c>
      <c r="C683" s="160">
        <v>100</v>
      </c>
      <c r="D683" s="151">
        <f t="shared" si="10"/>
        <v>0.8</v>
      </c>
      <c r="E683" s="132"/>
      <c r="F683" s="132"/>
      <c r="G683" s="132"/>
      <c r="H683" s="15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  <c r="AK683" s="132"/>
      <c r="AL683" s="132"/>
      <c r="AM683" s="132"/>
      <c r="AN683" s="132"/>
      <c r="AO683" s="132"/>
      <c r="AP683" s="132"/>
      <c r="AQ683" s="132"/>
      <c r="AR683" s="132"/>
      <c r="AS683" s="132"/>
    </row>
    <row r="684" s="136" customFormat="1" ht="19.5" customHeight="1" spans="1:45">
      <c r="A684" s="149" t="s">
        <v>558</v>
      </c>
      <c r="B684" s="155">
        <v>308</v>
      </c>
      <c r="C684" s="160"/>
      <c r="D684" s="151" t="e">
        <f t="shared" si="10"/>
        <v>#DIV/0!</v>
      </c>
      <c r="E684" s="132"/>
      <c r="F684" s="132"/>
      <c r="G684" s="132"/>
      <c r="H684" s="15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  <c r="AE684" s="132"/>
      <c r="AF684" s="132"/>
      <c r="AG684" s="132"/>
      <c r="AH684" s="132"/>
      <c r="AI684" s="132"/>
      <c r="AJ684" s="132"/>
      <c r="AK684" s="132"/>
      <c r="AL684" s="132"/>
      <c r="AM684" s="132"/>
      <c r="AN684" s="132"/>
      <c r="AO684" s="132"/>
      <c r="AP684" s="132"/>
      <c r="AQ684" s="132"/>
      <c r="AR684" s="132"/>
      <c r="AS684" s="132"/>
    </row>
    <row r="685" s="136" customFormat="1" ht="19.5" customHeight="1" spans="1:45">
      <c r="A685" s="149" t="s">
        <v>559</v>
      </c>
      <c r="B685" s="154">
        <f>SUM(B686:B688)</f>
        <v>14032</v>
      </c>
      <c r="C685" s="154">
        <f>SUM(C686:C688)</f>
        <v>14823</v>
      </c>
      <c r="D685" s="151">
        <f t="shared" si="10"/>
        <v>0.947</v>
      </c>
      <c r="E685" s="132"/>
      <c r="F685" s="132"/>
      <c r="G685" s="132"/>
      <c r="H685" s="15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  <c r="AE685" s="132"/>
      <c r="AF685" s="132"/>
      <c r="AG685" s="132"/>
      <c r="AH685" s="132"/>
      <c r="AI685" s="132"/>
      <c r="AJ685" s="132"/>
      <c r="AK685" s="132"/>
      <c r="AL685" s="132"/>
      <c r="AM685" s="132"/>
      <c r="AN685" s="132"/>
      <c r="AO685" s="132"/>
      <c r="AP685" s="132"/>
      <c r="AQ685" s="132"/>
      <c r="AR685" s="132"/>
      <c r="AS685" s="132"/>
    </row>
    <row r="686" s="136" customFormat="1" ht="19.5" customHeight="1" spans="1:45">
      <c r="A686" s="149" t="s">
        <v>560</v>
      </c>
      <c r="B686" s="155">
        <v>1980</v>
      </c>
      <c r="C686" s="160">
        <v>1519</v>
      </c>
      <c r="D686" s="151">
        <f t="shared" si="10"/>
        <v>1.303</v>
      </c>
      <c r="E686" s="132"/>
      <c r="F686" s="132"/>
      <c r="G686" s="132"/>
      <c r="H686" s="15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  <c r="AE686" s="132"/>
      <c r="AF686" s="132"/>
      <c r="AG686" s="132"/>
      <c r="AH686" s="132"/>
      <c r="AI686" s="132"/>
      <c r="AJ686" s="132"/>
      <c r="AK686" s="132"/>
      <c r="AL686" s="132"/>
      <c r="AM686" s="132"/>
      <c r="AN686" s="132"/>
      <c r="AO686" s="132"/>
      <c r="AP686" s="132"/>
      <c r="AQ686" s="132"/>
      <c r="AR686" s="132"/>
      <c r="AS686" s="132"/>
    </row>
    <row r="687" s="136" customFormat="1" ht="19.5" customHeight="1" spans="1:45">
      <c r="A687" s="149" t="s">
        <v>561</v>
      </c>
      <c r="B687" s="155">
        <v>11092</v>
      </c>
      <c r="C687" s="160">
        <f>9344+648+2000</f>
        <v>11992</v>
      </c>
      <c r="D687" s="151">
        <f t="shared" si="10"/>
        <v>0.925</v>
      </c>
      <c r="E687" s="132"/>
      <c r="F687" s="132"/>
      <c r="G687" s="132"/>
      <c r="H687" s="15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  <c r="AK687" s="132"/>
      <c r="AL687" s="132"/>
      <c r="AM687" s="132"/>
      <c r="AN687" s="132"/>
      <c r="AO687" s="132"/>
      <c r="AP687" s="132"/>
      <c r="AQ687" s="132"/>
      <c r="AR687" s="132"/>
      <c r="AS687" s="132"/>
    </row>
    <row r="688" s="136" customFormat="1" ht="19.5" customHeight="1" spans="1:45">
      <c r="A688" s="149" t="s">
        <v>562</v>
      </c>
      <c r="B688" s="155">
        <v>960</v>
      </c>
      <c r="C688" s="160">
        <f>666+646</f>
        <v>1312</v>
      </c>
      <c r="D688" s="151">
        <f t="shared" si="10"/>
        <v>0.732</v>
      </c>
      <c r="E688" s="132"/>
      <c r="F688" s="132"/>
      <c r="G688" s="132"/>
      <c r="H688" s="15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  <c r="AE688" s="132"/>
      <c r="AF688" s="132"/>
      <c r="AG688" s="132"/>
      <c r="AH688" s="132"/>
      <c r="AI688" s="132"/>
      <c r="AJ688" s="132"/>
      <c r="AK688" s="132"/>
      <c r="AL688" s="132"/>
      <c r="AM688" s="132"/>
      <c r="AN688" s="132"/>
      <c r="AO688" s="132"/>
      <c r="AP688" s="132"/>
      <c r="AQ688" s="132"/>
      <c r="AR688" s="132"/>
      <c r="AS688" s="132"/>
    </row>
    <row r="689" s="136" customFormat="1" ht="19.5" customHeight="1" spans="1:45">
      <c r="A689" s="149" t="s">
        <v>563</v>
      </c>
      <c r="B689" s="154">
        <f>SUM(B690:B700)</f>
        <v>13116</v>
      </c>
      <c r="C689" s="154">
        <f>SUM(C690:C700)</f>
        <v>9303</v>
      </c>
      <c r="D689" s="151">
        <f t="shared" si="10"/>
        <v>1.41</v>
      </c>
      <c r="E689" s="132"/>
      <c r="F689" s="132"/>
      <c r="G689" s="132"/>
      <c r="H689" s="15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  <c r="AE689" s="132"/>
      <c r="AF689" s="132"/>
      <c r="AG689" s="132"/>
      <c r="AH689" s="132"/>
      <c r="AI689" s="132"/>
      <c r="AJ689" s="132"/>
      <c r="AK689" s="132"/>
      <c r="AL689" s="132"/>
      <c r="AM689" s="132"/>
      <c r="AN689" s="132"/>
      <c r="AO689" s="132"/>
      <c r="AP689" s="132"/>
      <c r="AQ689" s="132"/>
      <c r="AR689" s="132"/>
      <c r="AS689" s="132"/>
    </row>
    <row r="690" s="136" customFormat="1" ht="19.5" customHeight="1" spans="1:45">
      <c r="A690" s="149" t="s">
        <v>564</v>
      </c>
      <c r="B690" s="155">
        <v>1906</v>
      </c>
      <c r="C690" s="160">
        <v>1080</v>
      </c>
      <c r="D690" s="151">
        <f t="shared" si="10"/>
        <v>1.765</v>
      </c>
      <c r="E690" s="132"/>
      <c r="F690" s="132"/>
      <c r="G690" s="132"/>
      <c r="H690" s="15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  <c r="AE690" s="132"/>
      <c r="AF690" s="132"/>
      <c r="AG690" s="132"/>
      <c r="AH690" s="132"/>
      <c r="AI690" s="132"/>
      <c r="AJ690" s="132"/>
      <c r="AK690" s="132"/>
      <c r="AL690" s="132"/>
      <c r="AM690" s="132"/>
      <c r="AN690" s="132"/>
      <c r="AO690" s="132"/>
      <c r="AP690" s="132"/>
      <c r="AQ690" s="132"/>
      <c r="AR690" s="132"/>
      <c r="AS690" s="132"/>
    </row>
    <row r="691" s="136" customFormat="1" ht="19.5" customHeight="1" spans="1:45">
      <c r="A691" s="149" t="s">
        <v>565</v>
      </c>
      <c r="B691" s="155">
        <v>450</v>
      </c>
      <c r="C691" s="160">
        <v>414</v>
      </c>
      <c r="D691" s="151">
        <f t="shared" si="10"/>
        <v>1.087</v>
      </c>
      <c r="E691" s="132"/>
      <c r="F691" s="132"/>
      <c r="G691" s="132"/>
      <c r="H691" s="15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  <c r="AE691" s="132"/>
      <c r="AF691" s="132"/>
      <c r="AG691" s="132"/>
      <c r="AH691" s="132"/>
      <c r="AI691" s="132"/>
      <c r="AJ691" s="132"/>
      <c r="AK691" s="132"/>
      <c r="AL691" s="132"/>
      <c r="AM691" s="132"/>
      <c r="AN691" s="132"/>
      <c r="AO691" s="132"/>
      <c r="AP691" s="132"/>
      <c r="AQ691" s="132"/>
      <c r="AR691" s="132"/>
      <c r="AS691" s="132"/>
    </row>
    <row r="692" s="136" customFormat="1" ht="19.5" customHeight="1" spans="1:45">
      <c r="A692" s="149" t="s">
        <v>566</v>
      </c>
      <c r="B692" s="155">
        <v>1480</v>
      </c>
      <c r="C692" s="160">
        <v>1442</v>
      </c>
      <c r="D692" s="151">
        <f t="shared" si="10"/>
        <v>1.026</v>
      </c>
      <c r="E692" s="132"/>
      <c r="F692" s="132"/>
      <c r="G692" s="132"/>
      <c r="H692" s="15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  <c r="AE692" s="132"/>
      <c r="AF692" s="132"/>
      <c r="AG692" s="132"/>
      <c r="AH692" s="132"/>
      <c r="AI692" s="132"/>
      <c r="AJ692" s="132"/>
      <c r="AK692" s="132"/>
      <c r="AL692" s="132"/>
      <c r="AM692" s="132"/>
      <c r="AN692" s="132"/>
      <c r="AO692" s="132"/>
      <c r="AP692" s="132"/>
      <c r="AQ692" s="132"/>
      <c r="AR692" s="132"/>
      <c r="AS692" s="132"/>
    </row>
    <row r="693" s="136" customFormat="1" ht="19.5" customHeight="1" spans="1:45">
      <c r="A693" s="149" t="s">
        <v>567</v>
      </c>
      <c r="B693" s="155"/>
      <c r="C693" s="160"/>
      <c r="D693" s="151" t="e">
        <f t="shared" si="10"/>
        <v>#DIV/0!</v>
      </c>
      <c r="E693" s="132"/>
      <c r="F693" s="132"/>
      <c r="G693" s="132"/>
      <c r="H693" s="15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  <c r="AE693" s="132"/>
      <c r="AF693" s="132"/>
      <c r="AG693" s="132"/>
      <c r="AH693" s="132"/>
      <c r="AI693" s="132"/>
      <c r="AJ693" s="132"/>
      <c r="AK693" s="132"/>
      <c r="AL693" s="132"/>
      <c r="AM693" s="132"/>
      <c r="AN693" s="132"/>
      <c r="AO693" s="132"/>
      <c r="AP693" s="132"/>
      <c r="AQ693" s="132"/>
      <c r="AR693" s="132"/>
      <c r="AS693" s="132"/>
    </row>
    <row r="694" s="136" customFormat="1" ht="19.5" customHeight="1" spans="1:45">
      <c r="A694" s="149" t="s">
        <v>568</v>
      </c>
      <c r="B694" s="155"/>
      <c r="C694" s="160"/>
      <c r="D694" s="151" t="e">
        <f t="shared" si="10"/>
        <v>#DIV/0!</v>
      </c>
      <c r="E694" s="132"/>
      <c r="F694" s="132"/>
      <c r="G694" s="132"/>
      <c r="H694" s="15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  <c r="AF694" s="132"/>
      <c r="AG694" s="132"/>
      <c r="AH694" s="132"/>
      <c r="AI694" s="132"/>
      <c r="AJ694" s="132"/>
      <c r="AK694" s="132"/>
      <c r="AL694" s="132"/>
      <c r="AM694" s="132"/>
      <c r="AN694" s="132"/>
      <c r="AO694" s="132"/>
      <c r="AP694" s="132"/>
      <c r="AQ694" s="132"/>
      <c r="AR694" s="132"/>
      <c r="AS694" s="132"/>
    </row>
    <row r="695" s="136" customFormat="1" ht="19.5" customHeight="1" spans="1:45">
      <c r="A695" s="149" t="s">
        <v>569</v>
      </c>
      <c r="B695" s="155"/>
      <c r="C695" s="160"/>
      <c r="D695" s="151" t="e">
        <f t="shared" si="10"/>
        <v>#DIV/0!</v>
      </c>
      <c r="E695" s="132"/>
      <c r="F695" s="132"/>
      <c r="G695" s="132"/>
      <c r="H695" s="15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  <c r="AF695" s="132"/>
      <c r="AG695" s="132"/>
      <c r="AH695" s="132"/>
      <c r="AI695" s="132"/>
      <c r="AJ695" s="132"/>
      <c r="AK695" s="132"/>
      <c r="AL695" s="132"/>
      <c r="AM695" s="132"/>
      <c r="AN695" s="132"/>
      <c r="AO695" s="132"/>
      <c r="AP695" s="132"/>
      <c r="AQ695" s="132"/>
      <c r="AR695" s="132"/>
      <c r="AS695" s="132"/>
    </row>
    <row r="696" s="136" customFormat="1" ht="19.5" customHeight="1" spans="1:45">
      <c r="A696" s="149" t="s">
        <v>570</v>
      </c>
      <c r="B696" s="155"/>
      <c r="C696" s="160"/>
      <c r="D696" s="151" t="e">
        <f t="shared" si="10"/>
        <v>#DIV/0!</v>
      </c>
      <c r="E696" s="132"/>
      <c r="F696" s="132"/>
      <c r="G696" s="132"/>
      <c r="H696" s="15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  <c r="AE696" s="132"/>
      <c r="AF696" s="132"/>
      <c r="AG696" s="132"/>
      <c r="AH696" s="132"/>
      <c r="AI696" s="132"/>
      <c r="AJ696" s="132"/>
      <c r="AK696" s="132"/>
      <c r="AL696" s="132"/>
      <c r="AM696" s="132"/>
      <c r="AN696" s="132"/>
      <c r="AO696" s="132"/>
      <c r="AP696" s="132"/>
      <c r="AQ696" s="132"/>
      <c r="AR696" s="132"/>
      <c r="AS696" s="132"/>
    </row>
    <row r="697" s="136" customFormat="1" ht="19.5" customHeight="1" spans="1:45">
      <c r="A697" s="149" t="s">
        <v>571</v>
      </c>
      <c r="B697" s="155">
        <v>6711</v>
      </c>
      <c r="C697" s="160">
        <f>2996+3060</f>
        <v>6056</v>
      </c>
      <c r="D697" s="151">
        <f t="shared" si="10"/>
        <v>1.108</v>
      </c>
      <c r="E697" s="132"/>
      <c r="F697" s="132"/>
      <c r="G697" s="132"/>
      <c r="H697" s="15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  <c r="AE697" s="132"/>
      <c r="AF697" s="132"/>
      <c r="AG697" s="132"/>
      <c r="AH697" s="132"/>
      <c r="AI697" s="132"/>
      <c r="AJ697" s="132"/>
      <c r="AK697" s="132"/>
      <c r="AL697" s="132"/>
      <c r="AM697" s="132"/>
      <c r="AN697" s="132"/>
      <c r="AO697" s="132"/>
      <c r="AP697" s="132"/>
      <c r="AQ697" s="132"/>
      <c r="AR697" s="132"/>
      <c r="AS697" s="132"/>
    </row>
    <row r="698" s="136" customFormat="1" ht="19.5" customHeight="1" spans="1:45">
      <c r="A698" s="149" t="s">
        <v>572</v>
      </c>
      <c r="B698" s="155">
        <v>111</v>
      </c>
      <c r="C698" s="160">
        <f>103+120</f>
        <v>223</v>
      </c>
      <c r="D698" s="151">
        <f t="shared" si="10"/>
        <v>0.498</v>
      </c>
      <c r="E698" s="132"/>
      <c r="F698" s="132"/>
      <c r="G698" s="132"/>
      <c r="H698" s="15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  <c r="AE698" s="132"/>
      <c r="AF698" s="132"/>
      <c r="AG698" s="132"/>
      <c r="AH698" s="132"/>
      <c r="AI698" s="132"/>
      <c r="AJ698" s="132"/>
      <c r="AK698" s="132"/>
      <c r="AL698" s="132"/>
      <c r="AM698" s="132"/>
      <c r="AN698" s="132"/>
      <c r="AO698" s="132"/>
      <c r="AP698" s="132"/>
      <c r="AQ698" s="132"/>
      <c r="AR698" s="132"/>
      <c r="AS698" s="132"/>
    </row>
    <row r="699" s="136" customFormat="1" ht="19.5" customHeight="1" spans="1:45">
      <c r="A699" s="149" t="s">
        <v>573</v>
      </c>
      <c r="B699" s="155">
        <v>81</v>
      </c>
      <c r="C699" s="160">
        <v>88</v>
      </c>
      <c r="D699" s="151">
        <f t="shared" si="10"/>
        <v>0.92</v>
      </c>
      <c r="E699" s="132"/>
      <c r="F699" s="132"/>
      <c r="G699" s="132"/>
      <c r="H699" s="15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  <c r="AE699" s="132"/>
      <c r="AF699" s="132"/>
      <c r="AG699" s="132"/>
      <c r="AH699" s="132"/>
      <c r="AI699" s="132"/>
      <c r="AJ699" s="132"/>
      <c r="AK699" s="132"/>
      <c r="AL699" s="132"/>
      <c r="AM699" s="132"/>
      <c r="AN699" s="132"/>
      <c r="AO699" s="132"/>
      <c r="AP699" s="132"/>
      <c r="AQ699" s="132"/>
      <c r="AR699" s="132"/>
      <c r="AS699" s="132"/>
    </row>
    <row r="700" s="136" customFormat="1" ht="19.5" customHeight="1" spans="1:45">
      <c r="A700" s="149" t="s">
        <v>574</v>
      </c>
      <c r="B700" s="155">
        <v>2377</v>
      </c>
      <c r="C700" s="160"/>
      <c r="D700" s="151" t="e">
        <f t="shared" si="10"/>
        <v>#DIV/0!</v>
      </c>
      <c r="E700" s="132"/>
      <c r="F700" s="132"/>
      <c r="G700" s="132"/>
      <c r="H700" s="15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  <c r="AE700" s="132"/>
      <c r="AF700" s="132"/>
      <c r="AG700" s="132"/>
      <c r="AH700" s="132"/>
      <c r="AI700" s="132"/>
      <c r="AJ700" s="132"/>
      <c r="AK700" s="132"/>
      <c r="AL700" s="132"/>
      <c r="AM700" s="132"/>
      <c r="AN700" s="132"/>
      <c r="AO700" s="132"/>
      <c r="AP700" s="132"/>
      <c r="AQ700" s="132"/>
      <c r="AR700" s="132"/>
      <c r="AS700" s="132"/>
    </row>
    <row r="701" s="136" customFormat="1" ht="19.5" customHeight="1" spans="1:45">
      <c r="A701" s="149" t="s">
        <v>575</v>
      </c>
      <c r="B701" s="154">
        <f>SUM(B702:B703)</f>
        <v>11</v>
      </c>
      <c r="C701" s="154">
        <f>SUM(C702:C703)</f>
        <v>0</v>
      </c>
      <c r="D701" s="151" t="e">
        <f t="shared" si="10"/>
        <v>#DIV/0!</v>
      </c>
      <c r="E701" s="132"/>
      <c r="F701" s="132"/>
      <c r="G701" s="132"/>
      <c r="H701" s="15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  <c r="AE701" s="132"/>
      <c r="AF701" s="132"/>
      <c r="AG701" s="132"/>
      <c r="AH701" s="132"/>
      <c r="AI701" s="132"/>
      <c r="AJ701" s="132"/>
      <c r="AK701" s="132"/>
      <c r="AL701" s="132"/>
      <c r="AM701" s="132"/>
      <c r="AN701" s="132"/>
      <c r="AO701" s="132"/>
      <c r="AP701" s="132"/>
      <c r="AQ701" s="132"/>
      <c r="AR701" s="132"/>
      <c r="AS701" s="132"/>
    </row>
    <row r="702" s="136" customFormat="1" ht="19.5" customHeight="1" spans="1:45">
      <c r="A702" s="149" t="s">
        <v>576</v>
      </c>
      <c r="B702" s="155">
        <v>11</v>
      </c>
      <c r="C702" s="160"/>
      <c r="D702" s="151" t="e">
        <f t="shared" si="10"/>
        <v>#DIV/0!</v>
      </c>
      <c r="E702" s="132"/>
      <c r="F702" s="132"/>
      <c r="G702" s="132"/>
      <c r="H702" s="15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  <c r="AE702" s="132"/>
      <c r="AF702" s="132"/>
      <c r="AG702" s="132"/>
      <c r="AH702" s="132"/>
      <c r="AI702" s="132"/>
      <c r="AJ702" s="132"/>
      <c r="AK702" s="132"/>
      <c r="AL702" s="132"/>
      <c r="AM702" s="132"/>
      <c r="AN702" s="132"/>
      <c r="AO702" s="132"/>
      <c r="AP702" s="132"/>
      <c r="AQ702" s="132"/>
      <c r="AR702" s="132"/>
      <c r="AS702" s="132"/>
    </row>
    <row r="703" s="136" customFormat="1" ht="19.5" customHeight="1" spans="1:45">
      <c r="A703" s="149" t="s">
        <v>577</v>
      </c>
      <c r="B703" s="155"/>
      <c r="C703" s="160"/>
      <c r="D703" s="151" t="e">
        <f t="shared" si="10"/>
        <v>#DIV/0!</v>
      </c>
      <c r="E703" s="132"/>
      <c r="F703" s="132"/>
      <c r="G703" s="132"/>
      <c r="H703" s="15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  <c r="AE703" s="132"/>
      <c r="AF703" s="132"/>
      <c r="AG703" s="132"/>
      <c r="AH703" s="132"/>
      <c r="AI703" s="132"/>
      <c r="AJ703" s="132"/>
      <c r="AK703" s="132"/>
      <c r="AL703" s="132"/>
      <c r="AM703" s="132"/>
      <c r="AN703" s="132"/>
      <c r="AO703" s="132"/>
      <c r="AP703" s="132"/>
      <c r="AQ703" s="132"/>
      <c r="AR703" s="132"/>
      <c r="AS703" s="132"/>
    </row>
    <row r="704" s="136" customFormat="1" ht="19.5" customHeight="1" spans="1:45">
      <c r="A704" s="149" t="s">
        <v>578</v>
      </c>
      <c r="B704" s="154">
        <f>SUM(B705:B707)</f>
        <v>4349</v>
      </c>
      <c r="C704" s="154">
        <f>SUM(C705:C707)</f>
        <v>5105</v>
      </c>
      <c r="D704" s="151">
        <f t="shared" si="10"/>
        <v>0.852</v>
      </c>
      <c r="E704" s="132"/>
      <c r="F704" s="132"/>
      <c r="G704" s="132"/>
      <c r="H704" s="15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  <c r="AE704" s="132"/>
      <c r="AF704" s="132"/>
      <c r="AG704" s="132"/>
      <c r="AH704" s="132"/>
      <c r="AI704" s="132"/>
      <c r="AJ704" s="132"/>
      <c r="AK704" s="132"/>
      <c r="AL704" s="132"/>
      <c r="AM704" s="132"/>
      <c r="AN704" s="132"/>
      <c r="AO704" s="132"/>
      <c r="AP704" s="132"/>
      <c r="AQ704" s="132"/>
      <c r="AR704" s="132"/>
      <c r="AS704" s="132"/>
    </row>
    <row r="705" s="136" customFormat="1" ht="19.5" customHeight="1" spans="1:45">
      <c r="A705" s="149" t="s">
        <v>579</v>
      </c>
      <c r="B705" s="155">
        <v>625</v>
      </c>
      <c r="C705" s="160">
        <v>577</v>
      </c>
      <c r="D705" s="151">
        <f t="shared" si="10"/>
        <v>1.083</v>
      </c>
      <c r="E705" s="132"/>
      <c r="F705" s="132"/>
      <c r="G705" s="132"/>
      <c r="H705" s="15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  <c r="AE705" s="132"/>
      <c r="AF705" s="132"/>
      <c r="AG705" s="132"/>
      <c r="AH705" s="132"/>
      <c r="AI705" s="132"/>
      <c r="AJ705" s="132"/>
      <c r="AK705" s="132"/>
      <c r="AL705" s="132"/>
      <c r="AM705" s="132"/>
      <c r="AN705" s="132"/>
      <c r="AO705" s="132"/>
      <c r="AP705" s="132"/>
      <c r="AQ705" s="132"/>
      <c r="AR705" s="132"/>
      <c r="AS705" s="132"/>
    </row>
    <row r="706" s="136" customFormat="1" ht="19.5" customHeight="1" spans="1:45">
      <c r="A706" s="149" t="s">
        <v>580</v>
      </c>
      <c r="B706" s="155">
        <v>3663</v>
      </c>
      <c r="C706" s="160">
        <f>2585+442+1500</f>
        <v>4527</v>
      </c>
      <c r="D706" s="151">
        <f t="shared" si="10"/>
        <v>0.809</v>
      </c>
      <c r="E706" s="132"/>
      <c r="F706" s="132"/>
      <c r="G706" s="132"/>
      <c r="H706" s="15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  <c r="AE706" s="132"/>
      <c r="AF706" s="132"/>
      <c r="AG706" s="132"/>
      <c r="AH706" s="132"/>
      <c r="AI706" s="132"/>
      <c r="AJ706" s="132"/>
      <c r="AK706" s="132"/>
      <c r="AL706" s="132"/>
      <c r="AM706" s="132"/>
      <c r="AN706" s="132"/>
      <c r="AO706" s="132"/>
      <c r="AP706" s="132"/>
      <c r="AQ706" s="132"/>
      <c r="AR706" s="132"/>
      <c r="AS706" s="132"/>
    </row>
    <row r="707" s="136" customFormat="1" ht="19.5" customHeight="1" spans="1:45">
      <c r="A707" s="149" t="s">
        <v>581</v>
      </c>
      <c r="B707" s="155">
        <v>61</v>
      </c>
      <c r="C707" s="160">
        <v>1</v>
      </c>
      <c r="D707" s="151">
        <f t="shared" si="10"/>
        <v>61</v>
      </c>
      <c r="E707" s="132"/>
      <c r="F707" s="132"/>
      <c r="G707" s="132"/>
      <c r="H707" s="15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  <c r="AE707" s="132"/>
      <c r="AF707" s="132"/>
      <c r="AG707" s="132"/>
      <c r="AH707" s="132"/>
      <c r="AI707" s="132"/>
      <c r="AJ707" s="132"/>
      <c r="AK707" s="132"/>
      <c r="AL707" s="132"/>
      <c r="AM707" s="132"/>
      <c r="AN707" s="132"/>
      <c r="AO707" s="132"/>
      <c r="AP707" s="132"/>
      <c r="AQ707" s="132"/>
      <c r="AR707" s="132"/>
      <c r="AS707" s="132"/>
    </row>
    <row r="708" s="136" customFormat="1" ht="19.5" customHeight="1" spans="1:45">
      <c r="A708" s="149" t="s">
        <v>582</v>
      </c>
      <c r="B708" s="154">
        <f>SUM(B709:B717)</f>
        <v>2976</v>
      </c>
      <c r="C708" s="154">
        <f>SUM(C709:C717)</f>
        <v>2264</v>
      </c>
      <c r="D708" s="151">
        <f t="shared" si="10"/>
        <v>1.314</v>
      </c>
      <c r="E708" s="132"/>
      <c r="F708" s="132"/>
      <c r="G708" s="132"/>
      <c r="H708" s="15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  <c r="AE708" s="132"/>
      <c r="AF708" s="132"/>
      <c r="AG708" s="132"/>
      <c r="AH708" s="132"/>
      <c r="AI708" s="132"/>
      <c r="AJ708" s="132"/>
      <c r="AK708" s="132"/>
      <c r="AL708" s="132"/>
      <c r="AM708" s="132"/>
      <c r="AN708" s="132"/>
      <c r="AO708" s="132"/>
      <c r="AP708" s="132"/>
      <c r="AQ708" s="132"/>
      <c r="AR708" s="132"/>
      <c r="AS708" s="132"/>
    </row>
    <row r="709" s="136" customFormat="1" ht="19.5" customHeight="1" spans="1:45">
      <c r="A709" s="149" t="s">
        <v>65</v>
      </c>
      <c r="B709" s="155">
        <v>2410</v>
      </c>
      <c r="C709" s="160">
        <v>1949</v>
      </c>
      <c r="D709" s="151">
        <f t="shared" ref="D709:D772" si="11">B709/C709</f>
        <v>1.237</v>
      </c>
      <c r="E709" s="132"/>
      <c r="F709" s="132"/>
      <c r="G709" s="132"/>
      <c r="H709" s="15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  <c r="AE709" s="132"/>
      <c r="AF709" s="132"/>
      <c r="AG709" s="132"/>
      <c r="AH709" s="132"/>
      <c r="AI709" s="132"/>
      <c r="AJ709" s="132"/>
      <c r="AK709" s="132"/>
      <c r="AL709" s="132"/>
      <c r="AM709" s="132"/>
      <c r="AN709" s="132"/>
      <c r="AO709" s="132"/>
      <c r="AP709" s="132"/>
      <c r="AQ709" s="132"/>
      <c r="AR709" s="132"/>
      <c r="AS709" s="132"/>
    </row>
    <row r="710" s="136" customFormat="1" ht="19.5" customHeight="1" spans="1:45">
      <c r="A710" s="149" t="s">
        <v>66</v>
      </c>
      <c r="B710" s="155">
        <v>316</v>
      </c>
      <c r="C710" s="160">
        <v>266</v>
      </c>
      <c r="D710" s="151">
        <f t="shared" si="11"/>
        <v>1.188</v>
      </c>
      <c r="E710" s="132"/>
      <c r="F710" s="132"/>
      <c r="G710" s="132"/>
      <c r="H710" s="15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  <c r="AE710" s="132"/>
      <c r="AF710" s="132"/>
      <c r="AG710" s="132"/>
      <c r="AH710" s="132"/>
      <c r="AI710" s="132"/>
      <c r="AJ710" s="132"/>
      <c r="AK710" s="132"/>
      <c r="AL710" s="132"/>
      <c r="AM710" s="132"/>
      <c r="AN710" s="132"/>
      <c r="AO710" s="132"/>
      <c r="AP710" s="132"/>
      <c r="AQ710" s="132"/>
      <c r="AR710" s="132"/>
      <c r="AS710" s="132"/>
    </row>
    <row r="711" s="136" customFormat="1" ht="19.5" customHeight="1" spans="1:45">
      <c r="A711" s="149" t="s">
        <v>67</v>
      </c>
      <c r="B711" s="155"/>
      <c r="C711" s="160"/>
      <c r="D711" s="151" t="e">
        <f t="shared" si="11"/>
        <v>#DIV/0!</v>
      </c>
      <c r="E711" s="132"/>
      <c r="F711" s="132"/>
      <c r="G711" s="132"/>
      <c r="H711" s="15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  <c r="AE711" s="132"/>
      <c r="AF711" s="132"/>
      <c r="AG711" s="132"/>
      <c r="AH711" s="132"/>
      <c r="AI711" s="132"/>
      <c r="AJ711" s="132"/>
      <c r="AK711" s="132"/>
      <c r="AL711" s="132"/>
      <c r="AM711" s="132"/>
      <c r="AN711" s="132"/>
      <c r="AO711" s="132"/>
      <c r="AP711" s="132"/>
      <c r="AQ711" s="132"/>
      <c r="AR711" s="132"/>
      <c r="AS711" s="132"/>
    </row>
    <row r="712" s="136" customFormat="1" ht="19.5" customHeight="1" spans="1:45">
      <c r="A712" s="149" t="s">
        <v>583</v>
      </c>
      <c r="B712" s="155"/>
      <c r="C712" s="160">
        <v>49</v>
      </c>
      <c r="D712" s="151">
        <f t="shared" si="11"/>
        <v>0</v>
      </c>
      <c r="E712" s="132"/>
      <c r="F712" s="132"/>
      <c r="G712" s="132"/>
      <c r="H712" s="15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  <c r="AE712" s="132"/>
      <c r="AF712" s="132"/>
      <c r="AG712" s="132"/>
      <c r="AH712" s="132"/>
      <c r="AI712" s="132"/>
      <c r="AJ712" s="132"/>
      <c r="AK712" s="132"/>
      <c r="AL712" s="132"/>
      <c r="AM712" s="132"/>
      <c r="AN712" s="132"/>
      <c r="AO712" s="132"/>
      <c r="AP712" s="132"/>
      <c r="AQ712" s="132"/>
      <c r="AR712" s="132"/>
      <c r="AS712" s="132"/>
    </row>
    <row r="713" s="136" customFormat="1" ht="19.5" customHeight="1" spans="1:45">
      <c r="A713" s="149" t="s">
        <v>584</v>
      </c>
      <c r="B713" s="155"/>
      <c r="C713" s="160"/>
      <c r="D713" s="151" t="e">
        <f t="shared" si="11"/>
        <v>#DIV/0!</v>
      </c>
      <c r="E713" s="132"/>
      <c r="F713" s="132"/>
      <c r="G713" s="132"/>
      <c r="H713" s="15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  <c r="AE713" s="132"/>
      <c r="AF713" s="132"/>
      <c r="AG713" s="132"/>
      <c r="AH713" s="132"/>
      <c r="AI713" s="132"/>
      <c r="AJ713" s="132"/>
      <c r="AK713" s="132"/>
      <c r="AL713" s="132"/>
      <c r="AM713" s="132"/>
      <c r="AN713" s="132"/>
      <c r="AO713" s="132"/>
      <c r="AP713" s="132"/>
      <c r="AQ713" s="132"/>
      <c r="AR713" s="132"/>
      <c r="AS713" s="132"/>
    </row>
    <row r="714" s="136" customFormat="1" ht="19.5" customHeight="1" spans="1:45">
      <c r="A714" s="149" t="s">
        <v>585</v>
      </c>
      <c r="B714" s="155"/>
      <c r="C714" s="160"/>
      <c r="D714" s="151" t="e">
        <f t="shared" si="11"/>
        <v>#DIV/0!</v>
      </c>
      <c r="E714" s="132"/>
      <c r="F714" s="132"/>
      <c r="G714" s="132"/>
      <c r="H714" s="15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  <c r="AE714" s="132"/>
      <c r="AF714" s="132"/>
      <c r="AG714" s="132"/>
      <c r="AH714" s="132"/>
      <c r="AI714" s="132"/>
      <c r="AJ714" s="132"/>
      <c r="AK714" s="132"/>
      <c r="AL714" s="132"/>
      <c r="AM714" s="132"/>
      <c r="AN714" s="132"/>
      <c r="AO714" s="132"/>
      <c r="AP714" s="132"/>
      <c r="AQ714" s="132"/>
      <c r="AR714" s="132"/>
      <c r="AS714" s="132"/>
    </row>
    <row r="715" s="136" customFormat="1" ht="19.5" customHeight="1" spans="1:45">
      <c r="A715" s="149" t="s">
        <v>586</v>
      </c>
      <c r="B715" s="155">
        <v>250</v>
      </c>
      <c r="C715" s="160"/>
      <c r="D715" s="151" t="e">
        <f t="shared" si="11"/>
        <v>#DIV/0!</v>
      </c>
      <c r="E715" s="132"/>
      <c r="F715" s="132"/>
      <c r="G715" s="132"/>
      <c r="H715" s="15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  <c r="AE715" s="132"/>
      <c r="AF715" s="132"/>
      <c r="AG715" s="132"/>
      <c r="AH715" s="132"/>
      <c r="AI715" s="132"/>
      <c r="AJ715" s="132"/>
      <c r="AK715" s="132"/>
      <c r="AL715" s="132"/>
      <c r="AM715" s="132"/>
      <c r="AN715" s="132"/>
      <c r="AO715" s="132"/>
      <c r="AP715" s="132"/>
      <c r="AQ715" s="132"/>
      <c r="AR715" s="132"/>
      <c r="AS715" s="132"/>
    </row>
    <row r="716" s="136" customFormat="1" ht="19.5" customHeight="1" spans="1:45">
      <c r="A716" s="149" t="s">
        <v>74</v>
      </c>
      <c r="B716" s="155"/>
      <c r="C716" s="160"/>
      <c r="D716" s="151" t="e">
        <f t="shared" si="11"/>
        <v>#DIV/0!</v>
      </c>
      <c r="E716" s="132"/>
      <c r="F716" s="132"/>
      <c r="G716" s="132"/>
      <c r="H716" s="15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  <c r="AE716" s="132"/>
      <c r="AF716" s="132"/>
      <c r="AG716" s="132"/>
      <c r="AH716" s="132"/>
      <c r="AI716" s="132"/>
      <c r="AJ716" s="132"/>
      <c r="AK716" s="132"/>
      <c r="AL716" s="132"/>
      <c r="AM716" s="132"/>
      <c r="AN716" s="132"/>
      <c r="AO716" s="132"/>
      <c r="AP716" s="132"/>
      <c r="AQ716" s="132"/>
      <c r="AR716" s="132"/>
      <c r="AS716" s="132"/>
    </row>
    <row r="717" s="136" customFormat="1" ht="19.5" customHeight="1" spans="1:45">
      <c r="A717" s="149" t="s">
        <v>587</v>
      </c>
      <c r="B717" s="155"/>
      <c r="C717" s="160"/>
      <c r="D717" s="151" t="e">
        <f t="shared" si="11"/>
        <v>#DIV/0!</v>
      </c>
      <c r="E717" s="132"/>
      <c r="F717" s="132"/>
      <c r="G717" s="132"/>
      <c r="H717" s="15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  <c r="AE717" s="132"/>
      <c r="AF717" s="132"/>
      <c r="AG717" s="132"/>
      <c r="AH717" s="132"/>
      <c r="AI717" s="132"/>
      <c r="AJ717" s="132"/>
      <c r="AK717" s="132"/>
      <c r="AL717" s="132"/>
      <c r="AM717" s="132"/>
      <c r="AN717" s="132"/>
      <c r="AO717" s="132"/>
      <c r="AP717" s="132"/>
      <c r="AQ717" s="132"/>
      <c r="AR717" s="132"/>
      <c r="AS717" s="132"/>
    </row>
    <row r="718" s="136" customFormat="1" ht="19.5" customHeight="1" spans="1:45">
      <c r="A718" s="149" t="s">
        <v>588</v>
      </c>
      <c r="B718" s="154">
        <f>SUM(B719:B722)</f>
        <v>13685</v>
      </c>
      <c r="C718" s="154">
        <f>SUM(C719:C722)</f>
        <v>12599</v>
      </c>
      <c r="D718" s="151">
        <f t="shared" si="11"/>
        <v>1.086</v>
      </c>
      <c r="E718" s="132"/>
      <c r="F718" s="132"/>
      <c r="G718" s="132"/>
      <c r="H718" s="15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  <c r="AE718" s="132"/>
      <c r="AF718" s="132"/>
      <c r="AG718" s="132"/>
      <c r="AH718" s="132"/>
      <c r="AI718" s="132"/>
      <c r="AJ718" s="132"/>
      <c r="AK718" s="132"/>
      <c r="AL718" s="132"/>
      <c r="AM718" s="132"/>
      <c r="AN718" s="132"/>
      <c r="AO718" s="132"/>
      <c r="AP718" s="132"/>
      <c r="AQ718" s="132"/>
      <c r="AR718" s="132"/>
      <c r="AS718" s="132"/>
    </row>
    <row r="719" s="136" customFormat="1" ht="19.5" customHeight="1" spans="1:45">
      <c r="A719" s="149" t="s">
        <v>589</v>
      </c>
      <c r="B719" s="155">
        <v>3396</v>
      </c>
      <c r="C719" s="160">
        <f>1622+2000</f>
        <v>3622</v>
      </c>
      <c r="D719" s="151">
        <f t="shared" si="11"/>
        <v>0.938</v>
      </c>
      <c r="E719" s="132"/>
      <c r="F719" s="132"/>
      <c r="G719" s="132"/>
      <c r="H719" s="15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  <c r="AE719" s="132"/>
      <c r="AF719" s="132"/>
      <c r="AG719" s="132"/>
      <c r="AH719" s="132"/>
      <c r="AI719" s="132"/>
      <c r="AJ719" s="132"/>
      <c r="AK719" s="132"/>
      <c r="AL719" s="132"/>
      <c r="AM719" s="132"/>
      <c r="AN719" s="132"/>
      <c r="AO719" s="132"/>
      <c r="AP719" s="132"/>
      <c r="AQ719" s="132"/>
      <c r="AR719" s="132"/>
      <c r="AS719" s="132"/>
    </row>
    <row r="720" s="136" customFormat="1" ht="19.5" customHeight="1" spans="1:45">
      <c r="A720" s="149" t="s">
        <v>590</v>
      </c>
      <c r="B720" s="155">
        <v>9073</v>
      </c>
      <c r="C720" s="160">
        <v>8001</v>
      </c>
      <c r="D720" s="151">
        <f t="shared" si="11"/>
        <v>1.134</v>
      </c>
      <c r="E720" s="132"/>
      <c r="F720" s="132"/>
      <c r="G720" s="132"/>
      <c r="H720" s="15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  <c r="AE720" s="132"/>
      <c r="AF720" s="132"/>
      <c r="AG720" s="132"/>
      <c r="AH720" s="132"/>
      <c r="AI720" s="132"/>
      <c r="AJ720" s="132"/>
      <c r="AK720" s="132"/>
      <c r="AL720" s="132"/>
      <c r="AM720" s="132"/>
      <c r="AN720" s="132"/>
      <c r="AO720" s="132"/>
      <c r="AP720" s="132"/>
      <c r="AQ720" s="132"/>
      <c r="AR720" s="132"/>
      <c r="AS720" s="132"/>
    </row>
    <row r="721" s="136" customFormat="1" ht="19.5" customHeight="1" spans="1:45">
      <c r="A721" s="149" t="s">
        <v>591</v>
      </c>
      <c r="B721" s="155">
        <v>1216</v>
      </c>
      <c r="C721" s="160">
        <v>974</v>
      </c>
      <c r="D721" s="151">
        <f t="shared" si="11"/>
        <v>1.248</v>
      </c>
      <c r="E721" s="132"/>
      <c r="F721" s="132"/>
      <c r="G721" s="132"/>
      <c r="H721" s="15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  <c r="AE721" s="132"/>
      <c r="AF721" s="132"/>
      <c r="AG721" s="132"/>
      <c r="AH721" s="132"/>
      <c r="AI721" s="132"/>
      <c r="AJ721" s="132"/>
      <c r="AK721" s="132"/>
      <c r="AL721" s="132"/>
      <c r="AM721" s="132"/>
      <c r="AN721" s="132"/>
      <c r="AO721" s="132"/>
      <c r="AP721" s="132"/>
      <c r="AQ721" s="132"/>
      <c r="AR721" s="132"/>
      <c r="AS721" s="132"/>
    </row>
    <row r="722" s="136" customFormat="1" ht="19.5" customHeight="1" spans="1:45">
      <c r="A722" s="149" t="s">
        <v>592</v>
      </c>
      <c r="B722" s="155"/>
      <c r="C722" s="160">
        <v>2</v>
      </c>
      <c r="D722" s="151">
        <f t="shared" si="11"/>
        <v>0</v>
      </c>
      <c r="E722" s="132"/>
      <c r="F722" s="132"/>
      <c r="G722" s="132"/>
      <c r="H722" s="15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  <c r="AE722" s="132"/>
      <c r="AF722" s="132"/>
      <c r="AG722" s="132"/>
      <c r="AH722" s="132"/>
      <c r="AI722" s="132"/>
      <c r="AJ722" s="132"/>
      <c r="AK722" s="132"/>
      <c r="AL722" s="132"/>
      <c r="AM722" s="132"/>
      <c r="AN722" s="132"/>
      <c r="AO722" s="132"/>
      <c r="AP722" s="132"/>
      <c r="AQ722" s="132"/>
      <c r="AR722" s="132"/>
      <c r="AS722" s="132"/>
    </row>
    <row r="723" s="136" customFormat="1" ht="19.5" customHeight="1" spans="1:45">
      <c r="A723" s="149" t="s">
        <v>593</v>
      </c>
      <c r="B723" s="154">
        <f>SUM(B724:B728)</f>
        <v>31005</v>
      </c>
      <c r="C723" s="154">
        <f>SUM(C724:C728)</f>
        <v>51631</v>
      </c>
      <c r="D723" s="151">
        <f t="shared" si="11"/>
        <v>0.601</v>
      </c>
      <c r="E723" s="132"/>
      <c r="F723" s="132"/>
      <c r="G723" s="132"/>
      <c r="H723" s="15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  <c r="AE723" s="132"/>
      <c r="AF723" s="132"/>
      <c r="AG723" s="132"/>
      <c r="AH723" s="132"/>
      <c r="AI723" s="132"/>
      <c r="AJ723" s="132"/>
      <c r="AK723" s="132"/>
      <c r="AL723" s="132"/>
      <c r="AM723" s="132"/>
      <c r="AN723" s="132"/>
      <c r="AO723" s="132"/>
      <c r="AP723" s="132"/>
      <c r="AQ723" s="132"/>
      <c r="AR723" s="132"/>
      <c r="AS723" s="132"/>
    </row>
    <row r="724" s="136" customFormat="1" ht="19.5" customHeight="1" spans="1:45">
      <c r="A724" s="149" t="s">
        <v>594</v>
      </c>
      <c r="B724" s="155"/>
      <c r="C724" s="160"/>
      <c r="D724" s="151" t="e">
        <f t="shared" si="11"/>
        <v>#DIV/0!</v>
      </c>
      <c r="E724" s="132"/>
      <c r="F724" s="132"/>
      <c r="G724" s="132"/>
      <c r="H724" s="15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  <c r="AE724" s="132"/>
      <c r="AF724" s="132"/>
      <c r="AG724" s="132"/>
      <c r="AH724" s="132"/>
      <c r="AI724" s="132"/>
      <c r="AJ724" s="132"/>
      <c r="AK724" s="132"/>
      <c r="AL724" s="132"/>
      <c r="AM724" s="132"/>
      <c r="AN724" s="132"/>
      <c r="AO724" s="132"/>
      <c r="AP724" s="132"/>
      <c r="AQ724" s="132"/>
      <c r="AR724" s="132"/>
      <c r="AS724" s="132"/>
    </row>
    <row r="725" s="136" customFormat="1" ht="19.5" customHeight="1" spans="1:45">
      <c r="A725" s="149" t="s">
        <v>595</v>
      </c>
      <c r="B725" s="155">
        <v>31005</v>
      </c>
      <c r="C725" s="160"/>
      <c r="D725" s="151" t="e">
        <f t="shared" si="11"/>
        <v>#DIV/0!</v>
      </c>
      <c r="E725" s="132"/>
      <c r="F725" s="132"/>
      <c r="G725" s="132"/>
      <c r="H725" s="15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  <c r="AE725" s="132"/>
      <c r="AF725" s="132"/>
      <c r="AG725" s="132"/>
      <c r="AH725" s="132"/>
      <c r="AI725" s="132"/>
      <c r="AJ725" s="132"/>
      <c r="AK725" s="132"/>
      <c r="AL725" s="132"/>
      <c r="AM725" s="132"/>
      <c r="AN725" s="132"/>
      <c r="AO725" s="132"/>
      <c r="AP725" s="132"/>
      <c r="AQ725" s="132"/>
      <c r="AR725" s="132"/>
      <c r="AS725" s="132"/>
    </row>
    <row r="726" s="136" customFormat="1" ht="19.5" customHeight="1" spans="1:45">
      <c r="A726" s="149" t="s">
        <v>596</v>
      </c>
      <c r="B726" s="155"/>
      <c r="C726" s="160">
        <f>20690+26533</f>
        <v>47223</v>
      </c>
      <c r="D726" s="151">
        <f t="shared" si="11"/>
        <v>0</v>
      </c>
      <c r="E726" s="132"/>
      <c r="F726" s="132"/>
      <c r="G726" s="132"/>
      <c r="H726" s="15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  <c r="AE726" s="132"/>
      <c r="AF726" s="132"/>
      <c r="AG726" s="132"/>
      <c r="AH726" s="132"/>
      <c r="AI726" s="132"/>
      <c r="AJ726" s="132"/>
      <c r="AK726" s="132"/>
      <c r="AL726" s="132"/>
      <c r="AM726" s="132"/>
      <c r="AN726" s="132"/>
      <c r="AO726" s="132"/>
      <c r="AP726" s="132"/>
      <c r="AQ726" s="132"/>
      <c r="AR726" s="132"/>
      <c r="AS726" s="132"/>
    </row>
    <row r="727" s="136" customFormat="1" ht="19.5" customHeight="1" spans="1:45">
      <c r="A727" s="149" t="s">
        <v>597</v>
      </c>
      <c r="B727" s="155"/>
      <c r="C727" s="160">
        <f>1913+2495</f>
        <v>4408</v>
      </c>
      <c r="D727" s="151">
        <f t="shared" si="11"/>
        <v>0</v>
      </c>
      <c r="E727" s="132"/>
      <c r="F727" s="132"/>
      <c r="G727" s="132"/>
      <c r="H727" s="15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  <c r="AE727" s="132"/>
      <c r="AF727" s="132"/>
      <c r="AG727" s="132"/>
      <c r="AH727" s="132"/>
      <c r="AI727" s="132"/>
      <c r="AJ727" s="132"/>
      <c r="AK727" s="132"/>
      <c r="AL727" s="132"/>
      <c r="AM727" s="132"/>
      <c r="AN727" s="132"/>
      <c r="AO727" s="132"/>
      <c r="AP727" s="132"/>
      <c r="AQ727" s="132"/>
      <c r="AR727" s="132"/>
      <c r="AS727" s="132"/>
    </row>
    <row r="728" s="136" customFormat="1" ht="19.5" customHeight="1" spans="1:45">
      <c r="A728" s="149" t="s">
        <v>598</v>
      </c>
      <c r="B728" s="155"/>
      <c r="C728" s="160"/>
      <c r="D728" s="151" t="e">
        <f t="shared" si="11"/>
        <v>#DIV/0!</v>
      </c>
      <c r="E728" s="132"/>
      <c r="F728" s="132"/>
      <c r="G728" s="132"/>
      <c r="H728" s="15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  <c r="AE728" s="132"/>
      <c r="AF728" s="132"/>
      <c r="AG728" s="132"/>
      <c r="AH728" s="132"/>
      <c r="AI728" s="132"/>
      <c r="AJ728" s="132"/>
      <c r="AK728" s="132"/>
      <c r="AL728" s="132"/>
      <c r="AM728" s="132"/>
      <c r="AN728" s="132"/>
      <c r="AO728" s="132"/>
      <c r="AP728" s="132"/>
      <c r="AQ728" s="132"/>
      <c r="AR728" s="132"/>
      <c r="AS728" s="132"/>
    </row>
    <row r="729" s="136" customFormat="1" ht="19.5" customHeight="1" spans="1:45">
      <c r="A729" s="149" t="s">
        <v>599</v>
      </c>
      <c r="B729" s="154">
        <f>SUM(B730:B732)</f>
        <v>1680</v>
      </c>
      <c r="C729" s="154">
        <f>SUM(C730:C732)</f>
        <v>2934</v>
      </c>
      <c r="D729" s="151">
        <f t="shared" si="11"/>
        <v>0.573</v>
      </c>
      <c r="E729" s="132"/>
      <c r="F729" s="132"/>
      <c r="G729" s="132"/>
      <c r="H729" s="15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  <c r="AE729" s="132"/>
      <c r="AF729" s="132"/>
      <c r="AG729" s="132"/>
      <c r="AH729" s="132"/>
      <c r="AI729" s="132"/>
      <c r="AJ729" s="132"/>
      <c r="AK729" s="132"/>
      <c r="AL729" s="132"/>
      <c r="AM729" s="132"/>
      <c r="AN729" s="132"/>
      <c r="AO729" s="132"/>
      <c r="AP729" s="132"/>
      <c r="AQ729" s="132"/>
      <c r="AR729" s="132"/>
      <c r="AS729" s="132"/>
    </row>
    <row r="730" s="136" customFormat="1" ht="19.5" customHeight="1" spans="1:45">
      <c r="A730" s="149" t="s">
        <v>600</v>
      </c>
      <c r="B730" s="155">
        <v>1680</v>
      </c>
      <c r="C730" s="160">
        <f>1254+1680</f>
        <v>2934</v>
      </c>
      <c r="D730" s="151">
        <f t="shared" si="11"/>
        <v>0.573</v>
      </c>
      <c r="E730" s="132"/>
      <c r="F730" s="132"/>
      <c r="G730" s="132"/>
      <c r="H730" s="15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  <c r="AE730" s="132"/>
      <c r="AF730" s="132"/>
      <c r="AG730" s="132"/>
      <c r="AH730" s="132"/>
      <c r="AI730" s="132"/>
      <c r="AJ730" s="132"/>
      <c r="AK730" s="132"/>
      <c r="AL730" s="132"/>
      <c r="AM730" s="132"/>
      <c r="AN730" s="132"/>
      <c r="AO730" s="132"/>
      <c r="AP730" s="132"/>
      <c r="AQ730" s="132"/>
      <c r="AR730" s="132"/>
      <c r="AS730" s="132"/>
    </row>
    <row r="731" s="136" customFormat="1" ht="19.5" customHeight="1" spans="1:45">
      <c r="A731" s="149" t="s">
        <v>601</v>
      </c>
      <c r="B731" s="155"/>
      <c r="C731" s="160"/>
      <c r="D731" s="151" t="e">
        <f t="shared" si="11"/>
        <v>#DIV/0!</v>
      </c>
      <c r="E731" s="132"/>
      <c r="F731" s="132"/>
      <c r="G731" s="132"/>
      <c r="H731" s="15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  <c r="AE731" s="132"/>
      <c r="AF731" s="132"/>
      <c r="AG731" s="132"/>
      <c r="AH731" s="132"/>
      <c r="AI731" s="132"/>
      <c r="AJ731" s="132"/>
      <c r="AK731" s="132"/>
      <c r="AL731" s="132"/>
      <c r="AM731" s="132"/>
      <c r="AN731" s="132"/>
      <c r="AO731" s="132"/>
      <c r="AP731" s="132"/>
      <c r="AQ731" s="132"/>
      <c r="AR731" s="132"/>
      <c r="AS731" s="132"/>
    </row>
    <row r="732" s="136" customFormat="1" ht="19.5" customHeight="1" spans="1:45">
      <c r="A732" s="149" t="s">
        <v>602</v>
      </c>
      <c r="B732" s="155"/>
      <c r="C732" s="160"/>
      <c r="D732" s="151" t="e">
        <f t="shared" si="11"/>
        <v>#DIV/0!</v>
      </c>
      <c r="E732" s="132"/>
      <c r="F732" s="132"/>
      <c r="G732" s="132"/>
      <c r="H732" s="15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  <c r="AE732" s="132"/>
      <c r="AF732" s="132"/>
      <c r="AG732" s="132"/>
      <c r="AH732" s="132"/>
      <c r="AI732" s="132"/>
      <c r="AJ732" s="132"/>
      <c r="AK732" s="132"/>
      <c r="AL732" s="132"/>
      <c r="AM732" s="132"/>
      <c r="AN732" s="132"/>
      <c r="AO732" s="132"/>
      <c r="AP732" s="132"/>
      <c r="AQ732" s="132"/>
      <c r="AR732" s="132"/>
      <c r="AS732" s="132"/>
    </row>
    <row r="733" s="136" customFormat="1" ht="19.5" customHeight="1" spans="1:45">
      <c r="A733" s="149" t="s">
        <v>603</v>
      </c>
      <c r="B733" s="154">
        <f>SUM(B734:B735)</f>
        <v>169</v>
      </c>
      <c r="C733" s="154">
        <f>SUM(C734:C735)</f>
        <v>202</v>
      </c>
      <c r="D733" s="151">
        <f t="shared" si="11"/>
        <v>0.837</v>
      </c>
      <c r="E733" s="132"/>
      <c r="F733" s="132"/>
      <c r="G733" s="132"/>
      <c r="H733" s="15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  <c r="AE733" s="132"/>
      <c r="AF733" s="132"/>
      <c r="AG733" s="132"/>
      <c r="AH733" s="132"/>
      <c r="AI733" s="132"/>
      <c r="AJ733" s="132"/>
      <c r="AK733" s="132"/>
      <c r="AL733" s="132"/>
      <c r="AM733" s="132"/>
      <c r="AN733" s="132"/>
      <c r="AO733" s="132"/>
      <c r="AP733" s="132"/>
      <c r="AQ733" s="132"/>
      <c r="AR733" s="132"/>
      <c r="AS733" s="132"/>
    </row>
    <row r="734" s="136" customFormat="1" ht="19.5" customHeight="1" spans="1:45">
      <c r="A734" s="149" t="s">
        <v>604</v>
      </c>
      <c r="B734" s="155">
        <v>169</v>
      </c>
      <c r="C734" s="160">
        <f>166+36</f>
        <v>202</v>
      </c>
      <c r="D734" s="151">
        <f t="shared" si="11"/>
        <v>0.837</v>
      </c>
      <c r="E734" s="132"/>
      <c r="F734" s="132"/>
      <c r="G734" s="132"/>
      <c r="H734" s="15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  <c r="AE734" s="132"/>
      <c r="AF734" s="132"/>
      <c r="AG734" s="132"/>
      <c r="AH734" s="132"/>
      <c r="AI734" s="132"/>
      <c r="AJ734" s="132"/>
      <c r="AK734" s="132"/>
      <c r="AL734" s="132"/>
      <c r="AM734" s="132"/>
      <c r="AN734" s="132"/>
      <c r="AO734" s="132"/>
      <c r="AP734" s="132"/>
      <c r="AQ734" s="132"/>
      <c r="AR734" s="132"/>
      <c r="AS734" s="132"/>
    </row>
    <row r="735" s="136" customFormat="1" ht="19.5" customHeight="1" spans="1:45">
      <c r="A735" s="149" t="s">
        <v>605</v>
      </c>
      <c r="B735" s="155"/>
      <c r="C735" s="160"/>
      <c r="D735" s="151" t="e">
        <f t="shared" si="11"/>
        <v>#DIV/0!</v>
      </c>
      <c r="E735" s="132"/>
      <c r="F735" s="132"/>
      <c r="G735" s="132"/>
      <c r="H735" s="15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  <c r="AE735" s="132"/>
      <c r="AF735" s="132"/>
      <c r="AG735" s="132"/>
      <c r="AH735" s="132"/>
      <c r="AI735" s="132"/>
      <c r="AJ735" s="132"/>
      <c r="AK735" s="132"/>
      <c r="AL735" s="132"/>
      <c r="AM735" s="132"/>
      <c r="AN735" s="132"/>
      <c r="AO735" s="132"/>
      <c r="AP735" s="132"/>
      <c r="AQ735" s="132"/>
      <c r="AR735" s="132"/>
      <c r="AS735" s="132"/>
    </row>
    <row r="736" s="136" customFormat="1" ht="19.5" customHeight="1" spans="1:45">
      <c r="A736" s="149" t="s">
        <v>606</v>
      </c>
      <c r="B736" s="155"/>
      <c r="C736" s="160">
        <v>290</v>
      </c>
      <c r="D736" s="151">
        <f t="shared" si="11"/>
        <v>0</v>
      </c>
      <c r="E736" s="132"/>
      <c r="F736" s="132"/>
      <c r="G736" s="132"/>
      <c r="H736" s="15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  <c r="AE736" s="132"/>
      <c r="AF736" s="132"/>
      <c r="AG736" s="132"/>
      <c r="AH736" s="132"/>
      <c r="AI736" s="132"/>
      <c r="AJ736" s="132"/>
      <c r="AK736" s="132"/>
      <c r="AL736" s="132"/>
      <c r="AM736" s="132"/>
      <c r="AN736" s="132"/>
      <c r="AO736" s="132"/>
      <c r="AP736" s="132"/>
      <c r="AQ736" s="132"/>
      <c r="AR736" s="132"/>
      <c r="AS736" s="132"/>
    </row>
    <row r="737" s="136" customFormat="1" ht="19.5" customHeight="1" spans="1:45">
      <c r="A737" s="149" t="s">
        <v>607</v>
      </c>
      <c r="B737" s="150">
        <f>SUM(B738,B747,B751,B760,B766,B772,B778,B781,B784:B786,B792:B794,B809)</f>
        <v>3630</v>
      </c>
      <c r="C737" s="150">
        <f>SUM(C738,C747,C751,C760,C766,C772,C778,C781,C784:C786,C792:C794,C809)</f>
        <v>3520</v>
      </c>
      <c r="D737" s="151">
        <f t="shared" si="11"/>
        <v>1.031</v>
      </c>
      <c r="E737" s="132"/>
      <c r="F737" s="132"/>
      <c r="G737" s="132"/>
      <c r="H737" s="161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  <c r="AE737" s="132"/>
      <c r="AF737" s="132"/>
      <c r="AG737" s="132"/>
      <c r="AH737" s="132"/>
      <c r="AI737" s="132"/>
      <c r="AJ737" s="132"/>
      <c r="AK737" s="132"/>
      <c r="AL737" s="132"/>
      <c r="AM737" s="132"/>
      <c r="AN737" s="132"/>
      <c r="AO737" s="132"/>
      <c r="AP737" s="132"/>
      <c r="AQ737" s="132"/>
      <c r="AR737" s="132"/>
      <c r="AS737" s="132"/>
    </row>
    <row r="738" s="136" customFormat="1" ht="19.5" customHeight="1" spans="1:45">
      <c r="A738" s="149" t="s">
        <v>608</v>
      </c>
      <c r="B738" s="154">
        <f>SUM(B739:B746)</f>
        <v>213</v>
      </c>
      <c r="C738" s="154">
        <f>SUM(C739:C746)</f>
        <v>176</v>
      </c>
      <c r="D738" s="151">
        <f t="shared" si="11"/>
        <v>1.21</v>
      </c>
      <c r="E738" s="132"/>
      <c r="F738" s="132"/>
      <c r="G738" s="132"/>
      <c r="H738" s="161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  <c r="AE738" s="132"/>
      <c r="AF738" s="132"/>
      <c r="AG738" s="132"/>
      <c r="AH738" s="132"/>
      <c r="AI738" s="132"/>
      <c r="AJ738" s="132"/>
      <c r="AK738" s="132"/>
      <c r="AL738" s="132"/>
      <c r="AM738" s="132"/>
      <c r="AN738" s="132"/>
      <c r="AO738" s="132"/>
      <c r="AP738" s="132"/>
      <c r="AQ738" s="132"/>
      <c r="AR738" s="132"/>
      <c r="AS738" s="132"/>
    </row>
    <row r="739" s="136" customFormat="1" ht="19.5" customHeight="1" spans="1:45">
      <c r="A739" s="149" t="s">
        <v>65</v>
      </c>
      <c r="B739" s="155">
        <v>193</v>
      </c>
      <c r="C739" s="160">
        <v>160</v>
      </c>
      <c r="D739" s="151">
        <f t="shared" si="11"/>
        <v>1.206</v>
      </c>
      <c r="E739" s="132"/>
      <c r="F739" s="132"/>
      <c r="G739" s="132"/>
      <c r="H739" s="161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  <c r="AE739" s="132"/>
      <c r="AF739" s="132"/>
      <c r="AG739" s="132"/>
      <c r="AH739" s="132"/>
      <c r="AI739" s="132"/>
      <c r="AJ739" s="132"/>
      <c r="AK739" s="132"/>
      <c r="AL739" s="132"/>
      <c r="AM739" s="132"/>
      <c r="AN739" s="132"/>
      <c r="AO739" s="132"/>
      <c r="AP739" s="132"/>
      <c r="AQ739" s="132"/>
      <c r="AR739" s="132"/>
      <c r="AS739" s="132"/>
    </row>
    <row r="740" s="136" customFormat="1" ht="19.5" customHeight="1" spans="1:45">
      <c r="A740" s="149" t="s">
        <v>66</v>
      </c>
      <c r="B740" s="155"/>
      <c r="C740" s="160"/>
      <c r="D740" s="151" t="e">
        <f t="shared" si="11"/>
        <v>#DIV/0!</v>
      </c>
      <c r="E740" s="132"/>
      <c r="F740" s="132"/>
      <c r="G740" s="132"/>
      <c r="H740" s="161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  <c r="AE740" s="132"/>
      <c r="AF740" s="132"/>
      <c r="AG740" s="132"/>
      <c r="AH740" s="132"/>
      <c r="AI740" s="132"/>
      <c r="AJ740" s="132"/>
      <c r="AK740" s="132"/>
      <c r="AL740" s="132"/>
      <c r="AM740" s="132"/>
      <c r="AN740" s="132"/>
      <c r="AO740" s="132"/>
      <c r="AP740" s="132"/>
      <c r="AQ740" s="132"/>
      <c r="AR740" s="132"/>
      <c r="AS740" s="132"/>
    </row>
    <row r="741" s="136" customFormat="1" ht="19.5" customHeight="1" spans="1:45">
      <c r="A741" s="149" t="s">
        <v>67</v>
      </c>
      <c r="B741" s="155"/>
      <c r="C741" s="160"/>
      <c r="D741" s="151" t="e">
        <f t="shared" si="11"/>
        <v>#DIV/0!</v>
      </c>
      <c r="E741" s="132"/>
      <c r="F741" s="132"/>
      <c r="G741" s="132"/>
      <c r="H741" s="161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  <c r="AE741" s="132"/>
      <c r="AF741" s="132"/>
      <c r="AG741" s="132"/>
      <c r="AH741" s="132"/>
      <c r="AI741" s="132"/>
      <c r="AJ741" s="132"/>
      <c r="AK741" s="132"/>
      <c r="AL741" s="132"/>
      <c r="AM741" s="132"/>
      <c r="AN741" s="132"/>
      <c r="AO741" s="132"/>
      <c r="AP741" s="132"/>
      <c r="AQ741" s="132"/>
      <c r="AR741" s="132"/>
      <c r="AS741" s="132"/>
    </row>
    <row r="742" s="136" customFormat="1" ht="19.5" customHeight="1" spans="1:45">
      <c r="A742" s="149" t="s">
        <v>609</v>
      </c>
      <c r="B742" s="155">
        <v>15</v>
      </c>
      <c r="C742" s="160">
        <v>15</v>
      </c>
      <c r="D742" s="151">
        <f t="shared" si="11"/>
        <v>1</v>
      </c>
      <c r="E742" s="132"/>
      <c r="F742" s="132"/>
      <c r="G742" s="132"/>
      <c r="H742" s="161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  <c r="AE742" s="132"/>
      <c r="AF742" s="132"/>
      <c r="AG742" s="132"/>
      <c r="AH742" s="132"/>
      <c r="AI742" s="132"/>
      <c r="AJ742" s="132"/>
      <c r="AK742" s="132"/>
      <c r="AL742" s="132"/>
      <c r="AM742" s="132"/>
      <c r="AN742" s="132"/>
      <c r="AO742" s="132"/>
      <c r="AP742" s="132"/>
      <c r="AQ742" s="132"/>
      <c r="AR742" s="132"/>
      <c r="AS742" s="132"/>
    </row>
    <row r="743" s="136" customFormat="1" ht="19.5" customHeight="1" spans="1:45">
      <c r="A743" s="149" t="s">
        <v>610</v>
      </c>
      <c r="B743" s="155"/>
      <c r="C743" s="160"/>
      <c r="D743" s="151" t="e">
        <f t="shared" si="11"/>
        <v>#DIV/0!</v>
      </c>
      <c r="E743" s="132"/>
      <c r="F743" s="132"/>
      <c r="G743" s="132"/>
      <c r="H743" s="161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  <c r="AE743" s="132"/>
      <c r="AF743" s="132"/>
      <c r="AG743" s="132"/>
      <c r="AH743" s="132"/>
      <c r="AI743" s="132"/>
      <c r="AJ743" s="132"/>
      <c r="AK743" s="132"/>
      <c r="AL743" s="132"/>
      <c r="AM743" s="132"/>
      <c r="AN743" s="132"/>
      <c r="AO743" s="132"/>
      <c r="AP743" s="132"/>
      <c r="AQ743" s="132"/>
      <c r="AR743" s="132"/>
      <c r="AS743" s="132"/>
    </row>
    <row r="744" s="136" customFormat="1" ht="19.5" customHeight="1" spans="1:45">
      <c r="A744" s="149" t="s">
        <v>611</v>
      </c>
      <c r="B744" s="155"/>
      <c r="C744" s="160"/>
      <c r="D744" s="151" t="e">
        <f t="shared" si="11"/>
        <v>#DIV/0!</v>
      </c>
      <c r="E744" s="132"/>
      <c r="F744" s="132"/>
      <c r="G744" s="132"/>
      <c r="H744" s="161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  <c r="AE744" s="132"/>
      <c r="AF744" s="132"/>
      <c r="AG744" s="132"/>
      <c r="AH744" s="132"/>
      <c r="AI744" s="132"/>
      <c r="AJ744" s="132"/>
      <c r="AK744" s="132"/>
      <c r="AL744" s="132"/>
      <c r="AM744" s="132"/>
      <c r="AN744" s="132"/>
      <c r="AO744" s="132"/>
      <c r="AP744" s="132"/>
      <c r="AQ744" s="132"/>
      <c r="AR744" s="132"/>
      <c r="AS744" s="132"/>
    </row>
    <row r="745" s="136" customFormat="1" ht="19.5" customHeight="1" spans="1:45">
      <c r="A745" s="149" t="s">
        <v>612</v>
      </c>
      <c r="B745" s="155"/>
      <c r="C745" s="160"/>
      <c r="D745" s="151" t="e">
        <f t="shared" si="11"/>
        <v>#DIV/0!</v>
      </c>
      <c r="E745" s="132"/>
      <c r="F745" s="132"/>
      <c r="G745" s="132"/>
      <c r="H745" s="161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  <c r="AE745" s="132"/>
      <c r="AF745" s="132"/>
      <c r="AG745" s="132"/>
      <c r="AH745" s="132"/>
      <c r="AI745" s="132"/>
      <c r="AJ745" s="132"/>
      <c r="AK745" s="132"/>
      <c r="AL745" s="132"/>
      <c r="AM745" s="132"/>
      <c r="AN745" s="132"/>
      <c r="AO745" s="132"/>
      <c r="AP745" s="132"/>
      <c r="AQ745" s="132"/>
      <c r="AR745" s="132"/>
      <c r="AS745" s="132"/>
    </row>
    <row r="746" s="136" customFormat="1" ht="19.5" customHeight="1" spans="1:45">
      <c r="A746" s="149" t="s">
        <v>613</v>
      </c>
      <c r="B746" s="155">
        <v>5</v>
      </c>
      <c r="C746" s="160">
        <v>1</v>
      </c>
      <c r="D746" s="151">
        <f t="shared" si="11"/>
        <v>5</v>
      </c>
      <c r="E746" s="132"/>
      <c r="F746" s="132"/>
      <c r="G746" s="132"/>
      <c r="H746" s="161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  <c r="AE746" s="132"/>
      <c r="AF746" s="132"/>
      <c r="AG746" s="132"/>
      <c r="AH746" s="132"/>
      <c r="AI746" s="132"/>
      <c r="AJ746" s="132"/>
      <c r="AK746" s="132"/>
      <c r="AL746" s="132"/>
      <c r="AM746" s="132"/>
      <c r="AN746" s="132"/>
      <c r="AO746" s="132"/>
      <c r="AP746" s="132"/>
      <c r="AQ746" s="132"/>
      <c r="AR746" s="132"/>
      <c r="AS746" s="132"/>
    </row>
    <row r="747" s="136" customFormat="1" ht="19.5" customHeight="1" spans="1:45">
      <c r="A747" s="149" t="s">
        <v>614</v>
      </c>
      <c r="B747" s="154">
        <f>SUM(B748:B750)</f>
        <v>214</v>
      </c>
      <c r="C747" s="154">
        <f>SUM(C748:C750)</f>
        <v>86</v>
      </c>
      <c r="D747" s="151">
        <f t="shared" si="11"/>
        <v>2.488</v>
      </c>
      <c r="E747" s="132"/>
      <c r="F747" s="132"/>
      <c r="G747" s="132"/>
      <c r="H747" s="161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  <c r="AE747" s="132"/>
      <c r="AF747" s="132"/>
      <c r="AG747" s="132"/>
      <c r="AH747" s="132"/>
      <c r="AI747" s="132"/>
      <c r="AJ747" s="132"/>
      <c r="AK747" s="132"/>
      <c r="AL747" s="132"/>
      <c r="AM747" s="132"/>
      <c r="AN747" s="132"/>
      <c r="AO747" s="132"/>
      <c r="AP747" s="132"/>
      <c r="AQ747" s="132"/>
      <c r="AR747" s="132"/>
      <c r="AS747" s="132"/>
    </row>
    <row r="748" s="136" customFormat="1" ht="19.5" customHeight="1" spans="1:45">
      <c r="A748" s="149" t="s">
        <v>615</v>
      </c>
      <c r="B748" s="155">
        <v>50</v>
      </c>
      <c r="C748" s="160"/>
      <c r="D748" s="151" t="e">
        <f t="shared" si="11"/>
        <v>#DIV/0!</v>
      </c>
      <c r="E748" s="132"/>
      <c r="F748" s="132"/>
      <c r="G748" s="132"/>
      <c r="H748" s="161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  <c r="AE748" s="132"/>
      <c r="AF748" s="132"/>
      <c r="AG748" s="132"/>
      <c r="AH748" s="132"/>
      <c r="AI748" s="132"/>
      <c r="AJ748" s="132"/>
      <c r="AK748" s="132"/>
      <c r="AL748" s="132"/>
      <c r="AM748" s="132"/>
      <c r="AN748" s="132"/>
      <c r="AO748" s="132"/>
      <c r="AP748" s="132"/>
      <c r="AQ748" s="132"/>
      <c r="AR748" s="132"/>
      <c r="AS748" s="132"/>
    </row>
    <row r="749" s="136" customFormat="1" ht="19.5" customHeight="1" spans="1:45">
      <c r="A749" s="149" t="s">
        <v>616</v>
      </c>
      <c r="B749" s="155">
        <v>157</v>
      </c>
      <c r="C749" s="160">
        <v>86</v>
      </c>
      <c r="D749" s="151">
        <f t="shared" si="11"/>
        <v>1.826</v>
      </c>
      <c r="E749" s="132"/>
      <c r="F749" s="132"/>
      <c r="G749" s="132"/>
      <c r="H749" s="161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  <c r="AE749" s="132"/>
      <c r="AF749" s="132"/>
      <c r="AG749" s="132"/>
      <c r="AH749" s="132"/>
      <c r="AI749" s="132"/>
      <c r="AJ749" s="132"/>
      <c r="AK749" s="132"/>
      <c r="AL749" s="132"/>
      <c r="AM749" s="132"/>
      <c r="AN749" s="132"/>
      <c r="AO749" s="132"/>
      <c r="AP749" s="132"/>
      <c r="AQ749" s="132"/>
      <c r="AR749" s="132"/>
      <c r="AS749" s="132"/>
    </row>
    <row r="750" s="136" customFormat="1" ht="19.5" customHeight="1" spans="1:45">
      <c r="A750" s="149" t="s">
        <v>617</v>
      </c>
      <c r="B750" s="155">
        <v>7</v>
      </c>
      <c r="C750" s="160"/>
      <c r="D750" s="151" t="e">
        <f t="shared" si="11"/>
        <v>#DIV/0!</v>
      </c>
      <c r="E750" s="132"/>
      <c r="F750" s="132"/>
      <c r="G750" s="132"/>
      <c r="H750" s="161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  <c r="AE750" s="132"/>
      <c r="AF750" s="132"/>
      <c r="AG750" s="132"/>
      <c r="AH750" s="132"/>
      <c r="AI750" s="132"/>
      <c r="AJ750" s="132"/>
      <c r="AK750" s="132"/>
      <c r="AL750" s="132"/>
      <c r="AM750" s="132"/>
      <c r="AN750" s="132"/>
      <c r="AO750" s="132"/>
      <c r="AP750" s="132"/>
      <c r="AQ750" s="132"/>
      <c r="AR750" s="132"/>
      <c r="AS750" s="132"/>
    </row>
    <row r="751" s="136" customFormat="1" ht="19.5" customHeight="1" spans="1:45">
      <c r="A751" s="149" t="s">
        <v>618</v>
      </c>
      <c r="B751" s="154">
        <f>SUM(B752:B759)</f>
        <v>1762</v>
      </c>
      <c r="C751" s="154">
        <f>SUM(C752:C759)</f>
        <v>1118</v>
      </c>
      <c r="D751" s="151">
        <f t="shared" si="11"/>
        <v>1.576</v>
      </c>
      <c r="E751" s="132"/>
      <c r="F751" s="132"/>
      <c r="G751" s="132"/>
      <c r="H751" s="161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  <c r="AE751" s="132"/>
      <c r="AF751" s="132"/>
      <c r="AG751" s="132"/>
      <c r="AH751" s="132"/>
      <c r="AI751" s="132"/>
      <c r="AJ751" s="132"/>
      <c r="AK751" s="132"/>
      <c r="AL751" s="132"/>
      <c r="AM751" s="132"/>
      <c r="AN751" s="132"/>
      <c r="AO751" s="132"/>
      <c r="AP751" s="132"/>
      <c r="AQ751" s="132"/>
      <c r="AR751" s="132"/>
      <c r="AS751" s="132"/>
    </row>
    <row r="752" s="136" customFormat="1" ht="19.5" customHeight="1" spans="1:45">
      <c r="A752" s="149" t="s">
        <v>619</v>
      </c>
      <c r="B752" s="155">
        <v>52</v>
      </c>
      <c r="C752" s="160"/>
      <c r="D752" s="151" t="e">
        <f t="shared" si="11"/>
        <v>#DIV/0!</v>
      </c>
      <c r="E752" s="132"/>
      <c r="F752" s="132"/>
      <c r="G752" s="132"/>
      <c r="H752" s="161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  <c r="AE752" s="132"/>
      <c r="AF752" s="132"/>
      <c r="AG752" s="132"/>
      <c r="AH752" s="132"/>
      <c r="AI752" s="132"/>
      <c r="AJ752" s="132"/>
      <c r="AK752" s="132"/>
      <c r="AL752" s="132"/>
      <c r="AM752" s="132"/>
      <c r="AN752" s="132"/>
      <c r="AO752" s="132"/>
      <c r="AP752" s="132"/>
      <c r="AQ752" s="132"/>
      <c r="AR752" s="132"/>
      <c r="AS752" s="132"/>
    </row>
    <row r="753" s="136" customFormat="1" ht="19.5" customHeight="1" spans="1:45">
      <c r="A753" s="149" t="s">
        <v>620</v>
      </c>
      <c r="B753" s="155">
        <v>210</v>
      </c>
      <c r="C753" s="160">
        <v>571</v>
      </c>
      <c r="D753" s="151">
        <f t="shared" si="11"/>
        <v>0.368</v>
      </c>
      <c r="E753" s="132"/>
      <c r="F753" s="132"/>
      <c r="G753" s="132"/>
      <c r="H753" s="161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  <c r="AE753" s="132"/>
      <c r="AF753" s="132"/>
      <c r="AG753" s="132"/>
      <c r="AH753" s="132"/>
      <c r="AI753" s="132"/>
      <c r="AJ753" s="132"/>
      <c r="AK753" s="132"/>
      <c r="AL753" s="132"/>
      <c r="AM753" s="132"/>
      <c r="AN753" s="132"/>
      <c r="AO753" s="132"/>
      <c r="AP753" s="132"/>
      <c r="AQ753" s="132"/>
      <c r="AR753" s="132"/>
      <c r="AS753" s="132"/>
    </row>
    <row r="754" s="136" customFormat="1" ht="19.5" customHeight="1" spans="1:45">
      <c r="A754" s="149" t="s">
        <v>621</v>
      </c>
      <c r="B754" s="155"/>
      <c r="C754" s="160"/>
      <c r="D754" s="151" t="e">
        <f t="shared" si="11"/>
        <v>#DIV/0!</v>
      </c>
      <c r="E754" s="132"/>
      <c r="F754" s="132"/>
      <c r="G754" s="132"/>
      <c r="H754" s="161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  <c r="AE754" s="132"/>
      <c r="AF754" s="132"/>
      <c r="AG754" s="132"/>
      <c r="AH754" s="132"/>
      <c r="AI754" s="132"/>
      <c r="AJ754" s="132"/>
      <c r="AK754" s="132"/>
      <c r="AL754" s="132"/>
      <c r="AM754" s="132"/>
      <c r="AN754" s="132"/>
      <c r="AO754" s="132"/>
      <c r="AP754" s="132"/>
      <c r="AQ754" s="132"/>
      <c r="AR754" s="132"/>
      <c r="AS754" s="132"/>
    </row>
    <row r="755" s="136" customFormat="1" ht="19.5" customHeight="1" spans="1:45">
      <c r="A755" s="149" t="s">
        <v>622</v>
      </c>
      <c r="B755" s="155"/>
      <c r="C755" s="160"/>
      <c r="D755" s="151" t="e">
        <f t="shared" si="11"/>
        <v>#DIV/0!</v>
      </c>
      <c r="E755" s="132"/>
      <c r="F755" s="132"/>
      <c r="G755" s="132"/>
      <c r="H755" s="161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  <c r="AE755" s="132"/>
      <c r="AF755" s="132"/>
      <c r="AG755" s="132"/>
      <c r="AH755" s="132"/>
      <c r="AI755" s="132"/>
      <c r="AJ755" s="132"/>
      <c r="AK755" s="132"/>
      <c r="AL755" s="132"/>
      <c r="AM755" s="132"/>
      <c r="AN755" s="132"/>
      <c r="AO755" s="132"/>
      <c r="AP755" s="132"/>
      <c r="AQ755" s="132"/>
      <c r="AR755" s="132"/>
      <c r="AS755" s="132"/>
    </row>
    <row r="756" s="136" customFormat="1" ht="19.5" customHeight="1" spans="1:45">
      <c r="A756" s="149" t="s">
        <v>623</v>
      </c>
      <c r="B756" s="155"/>
      <c r="C756" s="160"/>
      <c r="D756" s="151" t="e">
        <f t="shared" si="11"/>
        <v>#DIV/0!</v>
      </c>
      <c r="E756" s="132"/>
      <c r="F756" s="132"/>
      <c r="G756" s="132"/>
      <c r="H756" s="161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  <c r="AE756" s="132"/>
      <c r="AF756" s="132"/>
      <c r="AG756" s="132"/>
      <c r="AH756" s="132"/>
      <c r="AI756" s="132"/>
      <c r="AJ756" s="132"/>
      <c r="AK756" s="132"/>
      <c r="AL756" s="132"/>
      <c r="AM756" s="132"/>
      <c r="AN756" s="132"/>
      <c r="AO756" s="132"/>
      <c r="AP756" s="132"/>
      <c r="AQ756" s="132"/>
      <c r="AR756" s="132"/>
      <c r="AS756" s="132"/>
    </row>
    <row r="757" s="136" customFormat="1" ht="19.5" customHeight="1" spans="1:45">
      <c r="A757" s="149" t="s">
        <v>624</v>
      </c>
      <c r="B757" s="155"/>
      <c r="C757" s="160"/>
      <c r="D757" s="151" t="e">
        <f t="shared" si="11"/>
        <v>#DIV/0!</v>
      </c>
      <c r="E757" s="132"/>
      <c r="F757" s="132"/>
      <c r="G757" s="132"/>
      <c r="H757" s="161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  <c r="AE757" s="132"/>
      <c r="AF757" s="132"/>
      <c r="AG757" s="132"/>
      <c r="AH757" s="132"/>
      <c r="AI757" s="132"/>
      <c r="AJ757" s="132"/>
      <c r="AK757" s="132"/>
      <c r="AL757" s="132"/>
      <c r="AM757" s="132"/>
      <c r="AN757" s="132"/>
      <c r="AO757" s="132"/>
      <c r="AP757" s="132"/>
      <c r="AQ757" s="132"/>
      <c r="AR757" s="132"/>
      <c r="AS757" s="132"/>
    </row>
    <row r="758" s="136" customFormat="1" ht="19.5" customHeight="1" spans="1:45">
      <c r="A758" s="149" t="s">
        <v>625</v>
      </c>
      <c r="B758" s="155"/>
      <c r="C758" s="160">
        <v>547</v>
      </c>
      <c r="D758" s="151">
        <f t="shared" si="11"/>
        <v>0</v>
      </c>
      <c r="E758" s="132"/>
      <c r="F758" s="132"/>
      <c r="G758" s="132"/>
      <c r="H758" s="161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  <c r="AE758" s="132"/>
      <c r="AF758" s="132"/>
      <c r="AG758" s="132"/>
      <c r="AH758" s="132"/>
      <c r="AI758" s="132"/>
      <c r="AJ758" s="132"/>
      <c r="AK758" s="132"/>
      <c r="AL758" s="132"/>
      <c r="AM758" s="132"/>
      <c r="AN758" s="132"/>
      <c r="AO758" s="132"/>
      <c r="AP758" s="132"/>
      <c r="AQ758" s="132"/>
      <c r="AR758" s="132"/>
      <c r="AS758" s="132"/>
    </row>
    <row r="759" s="136" customFormat="1" ht="19.5" customHeight="1" spans="1:45">
      <c r="A759" s="149" t="s">
        <v>626</v>
      </c>
      <c r="B759" s="155">
        <v>1500</v>
      </c>
      <c r="C759" s="162"/>
      <c r="D759" s="151" t="e">
        <f t="shared" si="11"/>
        <v>#DIV/0!</v>
      </c>
      <c r="E759" s="132"/>
      <c r="F759" s="132"/>
      <c r="G759" s="132"/>
      <c r="H759" s="161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  <c r="AN759" s="132"/>
      <c r="AO759" s="132"/>
      <c r="AP759" s="132"/>
      <c r="AQ759" s="132"/>
      <c r="AR759" s="132"/>
      <c r="AS759" s="132"/>
    </row>
    <row r="760" s="136" customFormat="1" ht="19.5" customHeight="1" spans="1:45">
      <c r="A760" s="149" t="s">
        <v>627</v>
      </c>
      <c r="B760" s="154">
        <f>SUM(B761:B765)</f>
        <v>510</v>
      </c>
      <c r="C760" s="154">
        <f>SUM(C761:C765)</f>
        <v>500</v>
      </c>
      <c r="D760" s="151">
        <f t="shared" si="11"/>
        <v>1.02</v>
      </c>
      <c r="E760" s="132"/>
      <c r="F760" s="132"/>
      <c r="G760" s="132"/>
      <c r="H760" s="161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  <c r="AE760" s="132"/>
      <c r="AF760" s="132"/>
      <c r="AG760" s="132"/>
      <c r="AH760" s="132"/>
      <c r="AI760" s="132"/>
      <c r="AJ760" s="132"/>
      <c r="AK760" s="132"/>
      <c r="AL760" s="132"/>
      <c r="AM760" s="132"/>
      <c r="AN760" s="132"/>
      <c r="AO760" s="132"/>
      <c r="AP760" s="132"/>
      <c r="AQ760" s="132"/>
      <c r="AR760" s="132"/>
      <c r="AS760" s="132"/>
    </row>
    <row r="761" s="136" customFormat="1" ht="19.5" customHeight="1" spans="1:45">
      <c r="A761" s="149" t="s">
        <v>628</v>
      </c>
      <c r="B761" s="155"/>
      <c r="C761" s="160"/>
      <c r="D761" s="151" t="e">
        <f t="shared" si="11"/>
        <v>#DIV/0!</v>
      </c>
      <c r="E761" s="132"/>
      <c r="F761" s="132"/>
      <c r="G761" s="132"/>
      <c r="H761" s="161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  <c r="AE761" s="132"/>
      <c r="AF761" s="132"/>
      <c r="AG761" s="132"/>
      <c r="AH761" s="132"/>
      <c r="AI761" s="132"/>
      <c r="AJ761" s="132"/>
      <c r="AK761" s="132"/>
      <c r="AL761" s="132"/>
      <c r="AM761" s="132"/>
      <c r="AN761" s="132"/>
      <c r="AO761" s="132"/>
      <c r="AP761" s="132"/>
      <c r="AQ761" s="132"/>
      <c r="AR761" s="132"/>
      <c r="AS761" s="132"/>
    </row>
    <row r="762" s="136" customFormat="1" ht="19.5" customHeight="1" spans="1:45">
      <c r="A762" s="149" t="s">
        <v>629</v>
      </c>
      <c r="B762" s="155">
        <v>510</v>
      </c>
      <c r="C762" s="160">
        <v>500</v>
      </c>
      <c r="D762" s="151">
        <f t="shared" si="11"/>
        <v>1.02</v>
      </c>
      <c r="E762" s="132"/>
      <c r="F762" s="132"/>
      <c r="G762" s="132"/>
      <c r="H762" s="161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  <c r="AE762" s="132"/>
      <c r="AF762" s="132"/>
      <c r="AG762" s="132"/>
      <c r="AH762" s="132"/>
      <c r="AI762" s="132"/>
      <c r="AJ762" s="132"/>
      <c r="AK762" s="132"/>
      <c r="AL762" s="132"/>
      <c r="AM762" s="132"/>
      <c r="AN762" s="132"/>
      <c r="AO762" s="132"/>
      <c r="AP762" s="132"/>
      <c r="AQ762" s="132"/>
      <c r="AR762" s="132"/>
      <c r="AS762" s="132"/>
    </row>
    <row r="763" s="136" customFormat="1" ht="19.5" customHeight="1" spans="1:45">
      <c r="A763" s="149" t="s">
        <v>630</v>
      </c>
      <c r="B763" s="155"/>
      <c r="C763" s="160"/>
      <c r="D763" s="151" t="e">
        <f t="shared" si="11"/>
        <v>#DIV/0!</v>
      </c>
      <c r="E763" s="132"/>
      <c r="F763" s="132"/>
      <c r="G763" s="132"/>
      <c r="H763" s="161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  <c r="AE763" s="132"/>
      <c r="AF763" s="132"/>
      <c r="AG763" s="132"/>
      <c r="AH763" s="132"/>
      <c r="AI763" s="132"/>
      <c r="AJ763" s="132"/>
      <c r="AK763" s="132"/>
      <c r="AL763" s="132"/>
      <c r="AM763" s="132"/>
      <c r="AN763" s="132"/>
      <c r="AO763" s="132"/>
      <c r="AP763" s="132"/>
      <c r="AQ763" s="132"/>
      <c r="AR763" s="132"/>
      <c r="AS763" s="132"/>
    </row>
    <row r="764" s="136" customFormat="1" ht="19.5" customHeight="1" spans="1:45">
      <c r="A764" s="149" t="s">
        <v>631</v>
      </c>
      <c r="B764" s="155"/>
      <c r="C764" s="160"/>
      <c r="D764" s="151" t="e">
        <f t="shared" si="11"/>
        <v>#DIV/0!</v>
      </c>
      <c r="E764" s="132"/>
      <c r="F764" s="132"/>
      <c r="G764" s="132"/>
      <c r="H764" s="161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  <c r="AE764" s="132"/>
      <c r="AF764" s="132"/>
      <c r="AG764" s="132"/>
      <c r="AH764" s="132"/>
      <c r="AI764" s="132"/>
      <c r="AJ764" s="132"/>
      <c r="AK764" s="132"/>
      <c r="AL764" s="132"/>
      <c r="AM764" s="132"/>
      <c r="AN764" s="132"/>
      <c r="AO764" s="132"/>
      <c r="AP764" s="132"/>
      <c r="AQ764" s="132"/>
      <c r="AR764" s="132"/>
      <c r="AS764" s="132"/>
    </row>
    <row r="765" s="136" customFormat="1" ht="19.5" customHeight="1" spans="1:45">
      <c r="A765" s="149" t="s">
        <v>632</v>
      </c>
      <c r="B765" s="155"/>
      <c r="C765" s="160"/>
      <c r="D765" s="151" t="e">
        <f t="shared" si="11"/>
        <v>#DIV/0!</v>
      </c>
      <c r="E765" s="132"/>
      <c r="F765" s="132"/>
      <c r="G765" s="132"/>
      <c r="H765" s="161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  <c r="AE765" s="132"/>
      <c r="AF765" s="132"/>
      <c r="AG765" s="132"/>
      <c r="AH765" s="132"/>
      <c r="AI765" s="132"/>
      <c r="AJ765" s="132"/>
      <c r="AK765" s="132"/>
      <c r="AL765" s="132"/>
      <c r="AM765" s="132"/>
      <c r="AN765" s="132"/>
      <c r="AO765" s="132"/>
      <c r="AP765" s="132"/>
      <c r="AQ765" s="132"/>
      <c r="AR765" s="132"/>
      <c r="AS765" s="132"/>
    </row>
    <row r="766" s="136" customFormat="1" ht="19.5" customHeight="1" spans="1:45">
      <c r="A766" s="149" t="s">
        <v>633</v>
      </c>
      <c r="B766" s="155"/>
      <c r="C766" s="154">
        <f>SUM(C767:C771)</f>
        <v>0</v>
      </c>
      <c r="D766" s="151" t="e">
        <f t="shared" si="11"/>
        <v>#DIV/0!</v>
      </c>
      <c r="E766" s="132"/>
      <c r="F766" s="132"/>
      <c r="G766" s="132"/>
      <c r="H766" s="161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  <c r="AE766" s="132"/>
      <c r="AF766" s="132"/>
      <c r="AG766" s="132"/>
      <c r="AH766" s="132"/>
      <c r="AI766" s="132"/>
      <c r="AJ766" s="132"/>
      <c r="AK766" s="132"/>
      <c r="AL766" s="132"/>
      <c r="AM766" s="132"/>
      <c r="AN766" s="132"/>
      <c r="AO766" s="132"/>
      <c r="AP766" s="132"/>
      <c r="AQ766" s="132"/>
      <c r="AR766" s="132"/>
      <c r="AS766" s="132"/>
    </row>
    <row r="767" s="136" customFormat="1" ht="19.5" customHeight="1" spans="1:45">
      <c r="A767" s="149" t="s">
        <v>634</v>
      </c>
      <c r="B767" s="155"/>
      <c r="C767" s="160"/>
      <c r="D767" s="151" t="e">
        <f t="shared" si="11"/>
        <v>#DIV/0!</v>
      </c>
      <c r="E767" s="132"/>
      <c r="F767" s="132"/>
      <c r="G767" s="132"/>
      <c r="H767" s="161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  <c r="AE767" s="132"/>
      <c r="AF767" s="132"/>
      <c r="AG767" s="132"/>
      <c r="AH767" s="132"/>
      <c r="AI767" s="132"/>
      <c r="AJ767" s="132"/>
      <c r="AK767" s="132"/>
      <c r="AL767" s="132"/>
      <c r="AM767" s="132"/>
      <c r="AN767" s="132"/>
      <c r="AO767" s="132"/>
      <c r="AP767" s="132"/>
      <c r="AQ767" s="132"/>
      <c r="AR767" s="132"/>
      <c r="AS767" s="132"/>
    </row>
    <row r="768" s="136" customFormat="1" ht="19.5" customHeight="1" spans="1:45">
      <c r="A768" s="149" t="s">
        <v>635</v>
      </c>
      <c r="B768" s="155"/>
      <c r="C768" s="160"/>
      <c r="D768" s="151" t="e">
        <f t="shared" si="11"/>
        <v>#DIV/0!</v>
      </c>
      <c r="E768" s="132"/>
      <c r="F768" s="132"/>
      <c r="G768" s="132"/>
      <c r="H768" s="161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  <c r="AE768" s="132"/>
      <c r="AF768" s="132"/>
      <c r="AG768" s="132"/>
      <c r="AH768" s="132"/>
      <c r="AI768" s="132"/>
      <c r="AJ768" s="132"/>
      <c r="AK768" s="132"/>
      <c r="AL768" s="132"/>
      <c r="AM768" s="132"/>
      <c r="AN768" s="132"/>
      <c r="AO768" s="132"/>
      <c r="AP768" s="132"/>
      <c r="AQ768" s="132"/>
      <c r="AR768" s="132"/>
      <c r="AS768" s="132"/>
    </row>
    <row r="769" s="136" customFormat="1" ht="19.5" customHeight="1" spans="1:45">
      <c r="A769" s="149" t="s">
        <v>636</v>
      </c>
      <c r="B769" s="155"/>
      <c r="C769" s="160"/>
      <c r="D769" s="151" t="e">
        <f t="shared" si="11"/>
        <v>#DIV/0!</v>
      </c>
      <c r="E769" s="132"/>
      <c r="F769" s="132"/>
      <c r="G769" s="132"/>
      <c r="H769" s="161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  <c r="AE769" s="132"/>
      <c r="AF769" s="132"/>
      <c r="AG769" s="132"/>
      <c r="AH769" s="132"/>
      <c r="AI769" s="132"/>
      <c r="AJ769" s="132"/>
      <c r="AK769" s="132"/>
      <c r="AL769" s="132"/>
      <c r="AM769" s="132"/>
      <c r="AN769" s="132"/>
      <c r="AO769" s="132"/>
      <c r="AP769" s="132"/>
      <c r="AQ769" s="132"/>
      <c r="AR769" s="132"/>
      <c r="AS769" s="132"/>
    </row>
    <row r="770" s="136" customFormat="1" ht="19.5" customHeight="1" spans="1:45">
      <c r="A770" s="149" t="s">
        <v>637</v>
      </c>
      <c r="B770" s="155"/>
      <c r="C770" s="160"/>
      <c r="D770" s="151" t="e">
        <f t="shared" si="11"/>
        <v>#DIV/0!</v>
      </c>
      <c r="E770" s="132"/>
      <c r="F770" s="132"/>
      <c r="G770" s="132"/>
      <c r="H770" s="161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  <c r="AE770" s="132"/>
      <c r="AF770" s="132"/>
      <c r="AG770" s="132"/>
      <c r="AH770" s="132"/>
      <c r="AI770" s="132"/>
      <c r="AJ770" s="132"/>
      <c r="AK770" s="132"/>
      <c r="AL770" s="132"/>
      <c r="AM770" s="132"/>
      <c r="AN770" s="132"/>
      <c r="AO770" s="132"/>
      <c r="AP770" s="132"/>
      <c r="AQ770" s="132"/>
      <c r="AR770" s="132"/>
      <c r="AS770" s="132"/>
    </row>
    <row r="771" s="136" customFormat="1" ht="19.5" customHeight="1" spans="1:45">
      <c r="A771" s="149" t="s">
        <v>638</v>
      </c>
      <c r="B771" s="155"/>
      <c r="C771" s="160"/>
      <c r="D771" s="151" t="e">
        <f t="shared" si="11"/>
        <v>#DIV/0!</v>
      </c>
      <c r="E771" s="132"/>
      <c r="F771" s="132"/>
      <c r="G771" s="132"/>
      <c r="H771" s="161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  <c r="AE771" s="132"/>
      <c r="AF771" s="132"/>
      <c r="AG771" s="132"/>
      <c r="AH771" s="132"/>
      <c r="AI771" s="132"/>
      <c r="AJ771" s="132"/>
      <c r="AK771" s="132"/>
      <c r="AL771" s="132"/>
      <c r="AM771" s="132"/>
      <c r="AN771" s="132"/>
      <c r="AO771" s="132"/>
      <c r="AP771" s="132"/>
      <c r="AQ771" s="132"/>
      <c r="AR771" s="132"/>
      <c r="AS771" s="132"/>
    </row>
    <row r="772" s="136" customFormat="1" ht="19.5" customHeight="1" spans="1:45">
      <c r="A772" s="149" t="s">
        <v>639</v>
      </c>
      <c r="B772" s="155"/>
      <c r="C772" s="154">
        <f>SUM(C773:C777)</f>
        <v>0</v>
      </c>
      <c r="D772" s="151" t="e">
        <f t="shared" si="11"/>
        <v>#DIV/0!</v>
      </c>
      <c r="E772" s="132"/>
      <c r="F772" s="132"/>
      <c r="G772" s="132"/>
      <c r="H772" s="161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  <c r="AE772" s="132"/>
      <c r="AF772" s="132"/>
      <c r="AG772" s="132"/>
      <c r="AH772" s="132"/>
      <c r="AI772" s="132"/>
      <c r="AJ772" s="132"/>
      <c r="AK772" s="132"/>
      <c r="AL772" s="132"/>
      <c r="AM772" s="132"/>
      <c r="AN772" s="132"/>
      <c r="AO772" s="132"/>
      <c r="AP772" s="132"/>
      <c r="AQ772" s="132"/>
      <c r="AR772" s="132"/>
      <c r="AS772" s="132"/>
    </row>
    <row r="773" s="136" customFormat="1" ht="19.5" customHeight="1" spans="1:45">
      <c r="A773" s="149" t="s">
        <v>640</v>
      </c>
      <c r="B773" s="155"/>
      <c r="C773" s="160"/>
      <c r="D773" s="151" t="e">
        <f t="shared" ref="D773:D836" si="12">B773/C773</f>
        <v>#DIV/0!</v>
      </c>
      <c r="E773" s="132"/>
      <c r="F773" s="132"/>
      <c r="G773" s="132"/>
      <c r="H773" s="161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  <c r="AE773" s="132"/>
      <c r="AF773" s="132"/>
      <c r="AG773" s="132"/>
      <c r="AH773" s="132"/>
      <c r="AI773" s="132"/>
      <c r="AJ773" s="132"/>
      <c r="AK773" s="132"/>
      <c r="AL773" s="132"/>
      <c r="AM773" s="132"/>
      <c r="AN773" s="132"/>
      <c r="AO773" s="132"/>
      <c r="AP773" s="132"/>
      <c r="AQ773" s="132"/>
      <c r="AR773" s="132"/>
      <c r="AS773" s="132"/>
    </row>
    <row r="774" s="136" customFormat="1" ht="19.5" customHeight="1" spans="1:45">
      <c r="A774" s="149" t="s">
        <v>641</v>
      </c>
      <c r="B774" s="155"/>
      <c r="C774" s="160"/>
      <c r="D774" s="151" t="e">
        <f t="shared" si="12"/>
        <v>#DIV/0!</v>
      </c>
      <c r="E774" s="132"/>
      <c r="F774" s="132"/>
      <c r="G774" s="132"/>
      <c r="H774" s="161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  <c r="AE774" s="132"/>
      <c r="AF774" s="132"/>
      <c r="AG774" s="132"/>
      <c r="AH774" s="132"/>
      <c r="AI774" s="132"/>
      <c r="AJ774" s="132"/>
      <c r="AK774" s="132"/>
      <c r="AL774" s="132"/>
      <c r="AM774" s="132"/>
      <c r="AN774" s="132"/>
      <c r="AO774" s="132"/>
      <c r="AP774" s="132"/>
      <c r="AQ774" s="132"/>
      <c r="AR774" s="132"/>
      <c r="AS774" s="132"/>
    </row>
    <row r="775" s="136" customFormat="1" ht="19.5" customHeight="1" spans="1:45">
      <c r="A775" s="149" t="s">
        <v>642</v>
      </c>
      <c r="B775" s="155"/>
      <c r="C775" s="160"/>
      <c r="D775" s="151" t="e">
        <f t="shared" si="12"/>
        <v>#DIV/0!</v>
      </c>
      <c r="E775" s="132"/>
      <c r="F775" s="132"/>
      <c r="G775" s="132"/>
      <c r="H775" s="161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  <c r="AE775" s="132"/>
      <c r="AF775" s="132"/>
      <c r="AG775" s="132"/>
      <c r="AH775" s="132"/>
      <c r="AI775" s="132"/>
      <c r="AJ775" s="132"/>
      <c r="AK775" s="132"/>
      <c r="AL775" s="132"/>
      <c r="AM775" s="132"/>
      <c r="AN775" s="132"/>
      <c r="AO775" s="132"/>
      <c r="AP775" s="132"/>
      <c r="AQ775" s="132"/>
      <c r="AR775" s="132"/>
      <c r="AS775" s="132"/>
    </row>
    <row r="776" s="136" customFormat="1" ht="19.5" customHeight="1" spans="1:45">
      <c r="A776" s="149" t="s">
        <v>643</v>
      </c>
      <c r="B776" s="155"/>
      <c r="C776" s="160"/>
      <c r="D776" s="151" t="e">
        <f t="shared" si="12"/>
        <v>#DIV/0!</v>
      </c>
      <c r="E776" s="132"/>
      <c r="F776" s="132"/>
      <c r="G776" s="132"/>
      <c r="H776" s="161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  <c r="AE776" s="132"/>
      <c r="AF776" s="132"/>
      <c r="AG776" s="132"/>
      <c r="AH776" s="132"/>
      <c r="AI776" s="132"/>
      <c r="AJ776" s="132"/>
      <c r="AK776" s="132"/>
      <c r="AL776" s="132"/>
      <c r="AM776" s="132"/>
      <c r="AN776" s="132"/>
      <c r="AO776" s="132"/>
      <c r="AP776" s="132"/>
      <c r="AQ776" s="132"/>
      <c r="AR776" s="132"/>
      <c r="AS776" s="132"/>
    </row>
    <row r="777" s="136" customFormat="1" ht="19.5" customHeight="1" spans="1:45">
      <c r="A777" s="149" t="s">
        <v>644</v>
      </c>
      <c r="B777" s="155"/>
      <c r="C777" s="160"/>
      <c r="D777" s="151" t="e">
        <f t="shared" si="12"/>
        <v>#DIV/0!</v>
      </c>
      <c r="E777" s="132"/>
      <c r="F777" s="132"/>
      <c r="G777" s="132"/>
      <c r="H777" s="161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  <c r="AE777" s="132"/>
      <c r="AF777" s="132"/>
      <c r="AG777" s="132"/>
      <c r="AH777" s="132"/>
      <c r="AI777" s="132"/>
      <c r="AJ777" s="132"/>
      <c r="AK777" s="132"/>
      <c r="AL777" s="132"/>
      <c r="AM777" s="132"/>
      <c r="AN777" s="132"/>
      <c r="AO777" s="132"/>
      <c r="AP777" s="132"/>
      <c r="AQ777" s="132"/>
      <c r="AR777" s="132"/>
      <c r="AS777" s="132"/>
    </row>
    <row r="778" s="136" customFormat="1" ht="19.5" customHeight="1" spans="1:45">
      <c r="A778" s="149" t="s">
        <v>645</v>
      </c>
      <c r="B778" s="155"/>
      <c r="C778" s="154">
        <f>SUM(C779:C780)</f>
        <v>0</v>
      </c>
      <c r="D778" s="151" t="e">
        <f t="shared" si="12"/>
        <v>#DIV/0!</v>
      </c>
      <c r="E778" s="132"/>
      <c r="F778" s="132"/>
      <c r="G778" s="132"/>
      <c r="H778" s="161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  <c r="AE778" s="132"/>
      <c r="AF778" s="132"/>
      <c r="AG778" s="132"/>
      <c r="AH778" s="132"/>
      <c r="AI778" s="132"/>
      <c r="AJ778" s="132"/>
      <c r="AK778" s="132"/>
      <c r="AL778" s="132"/>
      <c r="AM778" s="132"/>
      <c r="AN778" s="132"/>
      <c r="AO778" s="132"/>
      <c r="AP778" s="132"/>
      <c r="AQ778" s="132"/>
      <c r="AR778" s="132"/>
      <c r="AS778" s="132"/>
    </row>
    <row r="779" s="136" customFormat="1" ht="19.5" customHeight="1" spans="1:45">
      <c r="A779" s="149" t="s">
        <v>646</v>
      </c>
      <c r="B779" s="155"/>
      <c r="C779" s="160"/>
      <c r="D779" s="151" t="e">
        <f t="shared" si="12"/>
        <v>#DIV/0!</v>
      </c>
      <c r="E779" s="132"/>
      <c r="F779" s="132"/>
      <c r="G779" s="132"/>
      <c r="H779" s="161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  <c r="AE779" s="132"/>
      <c r="AF779" s="132"/>
      <c r="AG779" s="132"/>
      <c r="AH779" s="132"/>
      <c r="AI779" s="132"/>
      <c r="AJ779" s="132"/>
      <c r="AK779" s="132"/>
      <c r="AL779" s="132"/>
      <c r="AM779" s="132"/>
      <c r="AN779" s="132"/>
      <c r="AO779" s="132"/>
      <c r="AP779" s="132"/>
      <c r="AQ779" s="132"/>
      <c r="AR779" s="132"/>
      <c r="AS779" s="132"/>
    </row>
    <row r="780" s="136" customFormat="1" ht="19.5" customHeight="1" spans="1:45">
      <c r="A780" s="149" t="s">
        <v>647</v>
      </c>
      <c r="B780" s="155"/>
      <c r="C780" s="160"/>
      <c r="D780" s="151" t="e">
        <f t="shared" si="12"/>
        <v>#DIV/0!</v>
      </c>
      <c r="E780" s="132"/>
      <c r="F780" s="132"/>
      <c r="G780" s="132"/>
      <c r="H780" s="161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  <c r="AE780" s="132"/>
      <c r="AF780" s="132"/>
      <c r="AG780" s="132"/>
      <c r="AH780" s="132"/>
      <c r="AI780" s="132"/>
      <c r="AJ780" s="132"/>
      <c r="AK780" s="132"/>
      <c r="AL780" s="132"/>
      <c r="AM780" s="132"/>
      <c r="AN780" s="132"/>
      <c r="AO780" s="132"/>
      <c r="AP780" s="132"/>
      <c r="AQ780" s="132"/>
      <c r="AR780" s="132"/>
      <c r="AS780" s="132"/>
    </row>
    <row r="781" s="136" customFormat="1" ht="19.5" customHeight="1" spans="1:45">
      <c r="A781" s="149" t="s">
        <v>648</v>
      </c>
      <c r="B781" s="155"/>
      <c r="C781" s="154">
        <f>SUM(C782:C783)</f>
        <v>0</v>
      </c>
      <c r="D781" s="151" t="e">
        <f t="shared" si="12"/>
        <v>#DIV/0!</v>
      </c>
      <c r="E781" s="132"/>
      <c r="F781" s="132"/>
      <c r="G781" s="132"/>
      <c r="H781" s="161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  <c r="AE781" s="132"/>
      <c r="AF781" s="132"/>
      <c r="AG781" s="132"/>
      <c r="AH781" s="132"/>
      <c r="AI781" s="132"/>
      <c r="AJ781" s="132"/>
      <c r="AK781" s="132"/>
      <c r="AL781" s="132"/>
      <c r="AM781" s="132"/>
      <c r="AN781" s="132"/>
      <c r="AO781" s="132"/>
      <c r="AP781" s="132"/>
      <c r="AQ781" s="132"/>
      <c r="AR781" s="132"/>
      <c r="AS781" s="132"/>
    </row>
    <row r="782" s="136" customFormat="1" ht="19.5" customHeight="1" spans="1:45">
      <c r="A782" s="149" t="s">
        <v>649</v>
      </c>
      <c r="B782" s="155"/>
      <c r="C782" s="160"/>
      <c r="D782" s="151" t="e">
        <f t="shared" si="12"/>
        <v>#DIV/0!</v>
      </c>
      <c r="E782" s="132"/>
      <c r="F782" s="132"/>
      <c r="G782" s="132"/>
      <c r="H782" s="161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  <c r="AE782" s="132"/>
      <c r="AF782" s="132"/>
      <c r="AG782" s="132"/>
      <c r="AH782" s="132"/>
      <c r="AI782" s="132"/>
      <c r="AJ782" s="132"/>
      <c r="AK782" s="132"/>
      <c r="AL782" s="132"/>
      <c r="AM782" s="132"/>
      <c r="AN782" s="132"/>
      <c r="AO782" s="132"/>
      <c r="AP782" s="132"/>
      <c r="AQ782" s="132"/>
      <c r="AR782" s="132"/>
      <c r="AS782" s="132"/>
    </row>
    <row r="783" s="136" customFormat="1" ht="19.5" customHeight="1" spans="1:45">
      <c r="A783" s="149" t="s">
        <v>650</v>
      </c>
      <c r="B783" s="155"/>
      <c r="C783" s="160"/>
      <c r="D783" s="151" t="e">
        <f t="shared" si="12"/>
        <v>#DIV/0!</v>
      </c>
      <c r="E783" s="132"/>
      <c r="F783" s="132"/>
      <c r="G783" s="132"/>
      <c r="H783" s="161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  <c r="AE783" s="132"/>
      <c r="AF783" s="132"/>
      <c r="AG783" s="132"/>
      <c r="AH783" s="132"/>
      <c r="AI783" s="132"/>
      <c r="AJ783" s="132"/>
      <c r="AK783" s="132"/>
      <c r="AL783" s="132"/>
      <c r="AM783" s="132"/>
      <c r="AN783" s="132"/>
      <c r="AO783" s="132"/>
      <c r="AP783" s="132"/>
      <c r="AQ783" s="132"/>
      <c r="AR783" s="132"/>
      <c r="AS783" s="132"/>
    </row>
    <row r="784" s="136" customFormat="1" ht="19.5" customHeight="1" spans="1:45">
      <c r="A784" s="149" t="s">
        <v>651</v>
      </c>
      <c r="B784" s="155"/>
      <c r="C784" s="160"/>
      <c r="D784" s="151" t="e">
        <f t="shared" si="12"/>
        <v>#DIV/0!</v>
      </c>
      <c r="E784" s="132"/>
      <c r="F784" s="132"/>
      <c r="G784" s="132"/>
      <c r="H784" s="161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  <c r="AE784" s="132"/>
      <c r="AF784" s="132"/>
      <c r="AG784" s="132"/>
      <c r="AH784" s="132"/>
      <c r="AI784" s="132"/>
      <c r="AJ784" s="132"/>
      <c r="AK784" s="132"/>
      <c r="AL784" s="132"/>
      <c r="AM784" s="132"/>
      <c r="AN784" s="132"/>
      <c r="AO784" s="132"/>
      <c r="AP784" s="132"/>
      <c r="AQ784" s="132"/>
      <c r="AR784" s="132"/>
      <c r="AS784" s="132"/>
    </row>
    <row r="785" s="136" customFormat="1" ht="19.5" customHeight="1" spans="1:45">
      <c r="A785" s="149" t="s">
        <v>652</v>
      </c>
      <c r="B785" s="155"/>
      <c r="C785" s="160"/>
      <c r="D785" s="151" t="e">
        <f t="shared" si="12"/>
        <v>#DIV/0!</v>
      </c>
      <c r="E785" s="132"/>
      <c r="F785" s="132"/>
      <c r="G785" s="132"/>
      <c r="H785" s="161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  <c r="AE785" s="132"/>
      <c r="AF785" s="132"/>
      <c r="AG785" s="132"/>
      <c r="AH785" s="132"/>
      <c r="AI785" s="132"/>
      <c r="AJ785" s="132"/>
      <c r="AK785" s="132"/>
      <c r="AL785" s="132"/>
      <c r="AM785" s="132"/>
      <c r="AN785" s="132"/>
      <c r="AO785" s="132"/>
      <c r="AP785" s="132"/>
      <c r="AQ785" s="132"/>
      <c r="AR785" s="132"/>
      <c r="AS785" s="132"/>
    </row>
    <row r="786" s="136" customFormat="1" ht="19.5" customHeight="1" spans="1:45">
      <c r="A786" s="149" t="s">
        <v>653</v>
      </c>
      <c r="B786" s="154">
        <f>SUM(B787:B791)</f>
        <v>931</v>
      </c>
      <c r="C786" s="154">
        <f>SUM(C787:C791)</f>
        <v>1640</v>
      </c>
      <c r="D786" s="151">
        <f t="shared" si="12"/>
        <v>0.568</v>
      </c>
      <c r="E786" s="132"/>
      <c r="F786" s="132"/>
      <c r="G786" s="132"/>
      <c r="H786" s="161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  <c r="AE786" s="132"/>
      <c r="AF786" s="132"/>
      <c r="AG786" s="132"/>
      <c r="AH786" s="132"/>
      <c r="AI786" s="132"/>
      <c r="AJ786" s="132"/>
      <c r="AK786" s="132"/>
      <c r="AL786" s="132"/>
      <c r="AM786" s="132"/>
      <c r="AN786" s="132"/>
      <c r="AO786" s="132"/>
      <c r="AP786" s="132"/>
      <c r="AQ786" s="132"/>
      <c r="AR786" s="132"/>
      <c r="AS786" s="132"/>
    </row>
    <row r="787" s="136" customFormat="1" ht="19.5" customHeight="1" spans="1:45">
      <c r="A787" s="149" t="s">
        <v>654</v>
      </c>
      <c r="B787" s="155">
        <v>363</v>
      </c>
      <c r="C787" s="160">
        <v>303</v>
      </c>
      <c r="D787" s="151">
        <f t="shared" si="12"/>
        <v>1.198</v>
      </c>
      <c r="E787" s="132"/>
      <c r="F787" s="132"/>
      <c r="G787" s="132"/>
      <c r="H787" s="161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  <c r="AE787" s="132"/>
      <c r="AF787" s="132"/>
      <c r="AG787" s="132"/>
      <c r="AH787" s="132"/>
      <c r="AI787" s="132"/>
      <c r="AJ787" s="132"/>
      <c r="AK787" s="132"/>
      <c r="AL787" s="132"/>
      <c r="AM787" s="132"/>
      <c r="AN787" s="132"/>
      <c r="AO787" s="132"/>
      <c r="AP787" s="132"/>
      <c r="AQ787" s="132"/>
      <c r="AR787" s="132"/>
      <c r="AS787" s="132"/>
    </row>
    <row r="788" s="136" customFormat="1" ht="19.5" customHeight="1" spans="1:45">
      <c r="A788" s="149" t="s">
        <v>655</v>
      </c>
      <c r="B788" s="155">
        <v>412</v>
      </c>
      <c r="C788" s="160">
        <v>337</v>
      </c>
      <c r="D788" s="151">
        <f t="shared" si="12"/>
        <v>1.223</v>
      </c>
      <c r="E788" s="132"/>
      <c r="F788" s="132"/>
      <c r="G788" s="132"/>
      <c r="H788" s="161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  <c r="AE788" s="132"/>
      <c r="AF788" s="132"/>
      <c r="AG788" s="132"/>
      <c r="AH788" s="132"/>
      <c r="AI788" s="132"/>
      <c r="AJ788" s="132"/>
      <c r="AK788" s="132"/>
      <c r="AL788" s="132"/>
      <c r="AM788" s="132"/>
      <c r="AN788" s="132"/>
      <c r="AO788" s="132"/>
      <c r="AP788" s="132"/>
      <c r="AQ788" s="132"/>
      <c r="AR788" s="132"/>
      <c r="AS788" s="132"/>
    </row>
    <row r="789" s="136" customFormat="1" ht="19.5" customHeight="1" spans="1:45">
      <c r="A789" s="149" t="s">
        <v>656</v>
      </c>
      <c r="B789" s="155"/>
      <c r="C789" s="160"/>
      <c r="D789" s="151" t="e">
        <f t="shared" si="12"/>
        <v>#DIV/0!</v>
      </c>
      <c r="E789" s="132"/>
      <c r="F789" s="132"/>
      <c r="G789" s="132"/>
      <c r="H789" s="161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  <c r="AE789" s="132"/>
      <c r="AF789" s="132"/>
      <c r="AG789" s="132"/>
      <c r="AH789" s="132"/>
      <c r="AI789" s="132"/>
      <c r="AJ789" s="132"/>
      <c r="AK789" s="132"/>
      <c r="AL789" s="132"/>
      <c r="AM789" s="132"/>
      <c r="AN789" s="132"/>
      <c r="AO789" s="132"/>
      <c r="AP789" s="132"/>
      <c r="AQ789" s="132"/>
      <c r="AR789" s="132"/>
      <c r="AS789" s="132"/>
    </row>
    <row r="790" s="136" customFormat="1" ht="19.5" customHeight="1" spans="1:45">
      <c r="A790" s="149" t="s">
        <v>657</v>
      </c>
      <c r="B790" s="155">
        <v>6</v>
      </c>
      <c r="C790" s="160"/>
      <c r="D790" s="151" t="e">
        <f t="shared" si="12"/>
        <v>#DIV/0!</v>
      </c>
      <c r="E790" s="132"/>
      <c r="F790" s="132"/>
      <c r="G790" s="132"/>
      <c r="H790" s="161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  <c r="AE790" s="132"/>
      <c r="AF790" s="132"/>
      <c r="AG790" s="132"/>
      <c r="AH790" s="132"/>
      <c r="AI790" s="132"/>
      <c r="AJ790" s="132"/>
      <c r="AK790" s="132"/>
      <c r="AL790" s="132"/>
      <c r="AM790" s="132"/>
      <c r="AN790" s="132"/>
      <c r="AO790" s="132"/>
      <c r="AP790" s="132"/>
      <c r="AQ790" s="132"/>
      <c r="AR790" s="132"/>
      <c r="AS790" s="132"/>
    </row>
    <row r="791" s="136" customFormat="1" ht="19.5" customHeight="1" spans="1:45">
      <c r="A791" s="149" t="s">
        <v>658</v>
      </c>
      <c r="B791" s="155">
        <v>150</v>
      </c>
      <c r="C791" s="160">
        <v>1000</v>
      </c>
      <c r="D791" s="151">
        <f t="shared" si="12"/>
        <v>0.15</v>
      </c>
      <c r="E791" s="132"/>
      <c r="F791" s="132"/>
      <c r="G791" s="132"/>
      <c r="H791" s="161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  <c r="AE791" s="132"/>
      <c r="AF791" s="132"/>
      <c r="AG791" s="132"/>
      <c r="AH791" s="132"/>
      <c r="AI791" s="132"/>
      <c r="AJ791" s="132"/>
      <c r="AK791" s="132"/>
      <c r="AL791" s="132"/>
      <c r="AM791" s="132"/>
      <c r="AN791" s="132"/>
      <c r="AO791" s="132"/>
      <c r="AP791" s="132"/>
      <c r="AQ791" s="132"/>
      <c r="AR791" s="132"/>
      <c r="AS791" s="132"/>
    </row>
    <row r="792" s="136" customFormat="1" ht="19.5" customHeight="1" spans="1:45">
      <c r="A792" s="149" t="s">
        <v>659</v>
      </c>
      <c r="B792" s="155"/>
      <c r="C792" s="160"/>
      <c r="D792" s="151" t="e">
        <f t="shared" si="12"/>
        <v>#DIV/0!</v>
      </c>
      <c r="E792" s="132"/>
      <c r="F792" s="132"/>
      <c r="G792" s="132"/>
      <c r="H792" s="161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  <c r="AE792" s="132"/>
      <c r="AF792" s="132"/>
      <c r="AG792" s="132"/>
      <c r="AH792" s="132"/>
      <c r="AI792" s="132"/>
      <c r="AJ792" s="132"/>
      <c r="AK792" s="132"/>
      <c r="AL792" s="132"/>
      <c r="AM792" s="132"/>
      <c r="AN792" s="132"/>
      <c r="AO792" s="132"/>
      <c r="AP792" s="132"/>
      <c r="AQ792" s="132"/>
      <c r="AR792" s="132"/>
      <c r="AS792" s="132"/>
    </row>
    <row r="793" s="136" customFormat="1" ht="19.5" customHeight="1" spans="1:45">
      <c r="A793" s="149" t="s">
        <v>660</v>
      </c>
      <c r="B793" s="155"/>
      <c r="C793" s="160"/>
      <c r="D793" s="151" t="e">
        <f t="shared" si="12"/>
        <v>#DIV/0!</v>
      </c>
      <c r="E793" s="132"/>
      <c r="F793" s="132"/>
      <c r="G793" s="132"/>
      <c r="H793" s="161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  <c r="AE793" s="132"/>
      <c r="AF793" s="132"/>
      <c r="AG793" s="132"/>
      <c r="AH793" s="132"/>
      <c r="AI793" s="132"/>
      <c r="AJ793" s="132"/>
      <c r="AK793" s="132"/>
      <c r="AL793" s="132"/>
      <c r="AM793" s="132"/>
      <c r="AN793" s="132"/>
      <c r="AO793" s="132"/>
      <c r="AP793" s="132"/>
      <c r="AQ793" s="132"/>
      <c r="AR793" s="132"/>
      <c r="AS793" s="132"/>
    </row>
    <row r="794" s="136" customFormat="1" ht="19.5" customHeight="1" spans="1:45">
      <c r="A794" s="149" t="s">
        <v>661</v>
      </c>
      <c r="B794" s="155"/>
      <c r="C794" s="154">
        <f>SUM(C795:C808)</f>
        <v>0</v>
      </c>
      <c r="D794" s="151" t="e">
        <f t="shared" si="12"/>
        <v>#DIV/0!</v>
      </c>
      <c r="E794" s="132"/>
      <c r="F794" s="132"/>
      <c r="G794" s="132"/>
      <c r="H794" s="161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  <c r="AE794" s="132"/>
      <c r="AF794" s="132"/>
      <c r="AG794" s="132"/>
      <c r="AH794" s="132"/>
      <c r="AI794" s="132"/>
      <c r="AJ794" s="132"/>
      <c r="AK794" s="132"/>
      <c r="AL794" s="132"/>
      <c r="AM794" s="132"/>
      <c r="AN794" s="132"/>
      <c r="AO794" s="132"/>
      <c r="AP794" s="132"/>
      <c r="AQ794" s="132"/>
      <c r="AR794" s="132"/>
      <c r="AS794" s="132"/>
    </row>
    <row r="795" s="136" customFormat="1" ht="19.5" customHeight="1" spans="1:45">
      <c r="A795" s="149" t="s">
        <v>65</v>
      </c>
      <c r="B795" s="155"/>
      <c r="C795" s="160"/>
      <c r="D795" s="151" t="e">
        <f t="shared" si="12"/>
        <v>#DIV/0!</v>
      </c>
      <c r="E795" s="132"/>
      <c r="F795" s="132"/>
      <c r="G795" s="132"/>
      <c r="H795" s="161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  <c r="AE795" s="132"/>
      <c r="AF795" s="132"/>
      <c r="AG795" s="132"/>
      <c r="AH795" s="132"/>
      <c r="AI795" s="132"/>
      <c r="AJ795" s="132"/>
      <c r="AK795" s="132"/>
      <c r="AL795" s="132"/>
      <c r="AM795" s="132"/>
      <c r="AN795" s="132"/>
      <c r="AO795" s="132"/>
      <c r="AP795" s="132"/>
      <c r="AQ795" s="132"/>
      <c r="AR795" s="132"/>
      <c r="AS795" s="132"/>
    </row>
    <row r="796" s="136" customFormat="1" ht="19.5" customHeight="1" spans="1:8">
      <c r="A796" s="149" t="s">
        <v>66</v>
      </c>
      <c r="B796" s="155"/>
      <c r="C796" s="160"/>
      <c r="D796" s="151" t="e">
        <f t="shared" si="12"/>
        <v>#DIV/0!</v>
      </c>
      <c r="H796" s="161"/>
    </row>
    <row r="797" s="136" customFormat="1" ht="19.5" customHeight="1" spans="1:8">
      <c r="A797" s="149" t="s">
        <v>67</v>
      </c>
      <c r="B797" s="155"/>
      <c r="C797" s="160"/>
      <c r="D797" s="151" t="e">
        <f t="shared" si="12"/>
        <v>#DIV/0!</v>
      </c>
      <c r="H797" s="161"/>
    </row>
    <row r="798" s="136" customFormat="1" ht="19.5" customHeight="1" spans="1:8">
      <c r="A798" s="149" t="s">
        <v>662</v>
      </c>
      <c r="B798" s="155"/>
      <c r="C798" s="160"/>
      <c r="D798" s="151" t="e">
        <f t="shared" si="12"/>
        <v>#DIV/0!</v>
      </c>
      <c r="H798" s="161"/>
    </row>
    <row r="799" s="136" customFormat="1" ht="19.5" customHeight="1" spans="1:8">
      <c r="A799" s="149" t="s">
        <v>663</v>
      </c>
      <c r="B799" s="155"/>
      <c r="C799" s="160"/>
      <c r="D799" s="151" t="e">
        <f t="shared" si="12"/>
        <v>#DIV/0!</v>
      </c>
      <c r="H799" s="161"/>
    </row>
    <row r="800" s="136" customFormat="1" ht="19.5" customHeight="1" spans="1:8">
      <c r="A800" s="149" t="s">
        <v>664</v>
      </c>
      <c r="B800" s="155"/>
      <c r="C800" s="160"/>
      <c r="D800" s="151" t="e">
        <f t="shared" si="12"/>
        <v>#DIV/0!</v>
      </c>
      <c r="H800" s="161"/>
    </row>
    <row r="801" s="136" customFormat="1" ht="19.5" customHeight="1" spans="1:8">
      <c r="A801" s="149" t="s">
        <v>665</v>
      </c>
      <c r="B801" s="155"/>
      <c r="C801" s="160"/>
      <c r="D801" s="151" t="e">
        <f t="shared" si="12"/>
        <v>#DIV/0!</v>
      </c>
      <c r="H801" s="161"/>
    </row>
    <row r="802" s="136" customFormat="1" ht="19.5" customHeight="1" spans="1:8">
      <c r="A802" s="149" t="s">
        <v>666</v>
      </c>
      <c r="B802" s="155"/>
      <c r="C802" s="160"/>
      <c r="D802" s="151" t="e">
        <f t="shared" si="12"/>
        <v>#DIV/0!</v>
      </c>
      <c r="H802" s="161"/>
    </row>
    <row r="803" s="136" customFormat="1" ht="19.5" customHeight="1" spans="1:8">
      <c r="A803" s="149" t="s">
        <v>667</v>
      </c>
      <c r="B803" s="155"/>
      <c r="C803" s="160"/>
      <c r="D803" s="151" t="e">
        <f t="shared" si="12"/>
        <v>#DIV/0!</v>
      </c>
      <c r="H803" s="161"/>
    </row>
    <row r="804" s="136" customFormat="1" ht="19.5" customHeight="1" spans="1:8">
      <c r="A804" s="149" t="s">
        <v>668</v>
      </c>
      <c r="B804" s="155"/>
      <c r="C804" s="160"/>
      <c r="D804" s="151" t="e">
        <f t="shared" si="12"/>
        <v>#DIV/0!</v>
      </c>
      <c r="H804" s="161"/>
    </row>
    <row r="805" s="136" customFormat="1" ht="19.5" customHeight="1" spans="1:8">
      <c r="A805" s="149" t="s">
        <v>108</v>
      </c>
      <c r="B805" s="155"/>
      <c r="C805" s="160"/>
      <c r="D805" s="151" t="e">
        <f t="shared" si="12"/>
        <v>#DIV/0!</v>
      </c>
      <c r="H805" s="161"/>
    </row>
    <row r="806" s="136" customFormat="1" ht="19.5" customHeight="1" spans="1:8">
      <c r="A806" s="149" t="s">
        <v>669</v>
      </c>
      <c r="B806" s="155"/>
      <c r="C806" s="160"/>
      <c r="D806" s="151" t="e">
        <f t="shared" si="12"/>
        <v>#DIV/0!</v>
      </c>
      <c r="H806" s="161"/>
    </row>
    <row r="807" s="136" customFormat="1" ht="19.5" customHeight="1" spans="1:8">
      <c r="A807" s="149" t="s">
        <v>74</v>
      </c>
      <c r="B807" s="155"/>
      <c r="C807" s="160"/>
      <c r="D807" s="151" t="e">
        <f t="shared" si="12"/>
        <v>#DIV/0!</v>
      </c>
      <c r="H807" s="161"/>
    </row>
    <row r="808" s="136" customFormat="1" ht="19.5" customHeight="1" spans="1:8">
      <c r="A808" s="149" t="s">
        <v>670</v>
      </c>
      <c r="B808" s="155"/>
      <c r="C808" s="160"/>
      <c r="D808" s="151" t="e">
        <f t="shared" si="12"/>
        <v>#DIV/0!</v>
      </c>
      <c r="H808" s="161"/>
    </row>
    <row r="809" s="136" customFormat="1" ht="19.5" customHeight="1" spans="1:8">
      <c r="A809" s="149" t="s">
        <v>671</v>
      </c>
      <c r="B809" s="155"/>
      <c r="C809" s="160"/>
      <c r="D809" s="151" t="e">
        <f t="shared" si="12"/>
        <v>#DIV/0!</v>
      </c>
      <c r="H809" s="161"/>
    </row>
    <row r="810" s="136" customFormat="1" ht="19.5" customHeight="1" spans="1:8">
      <c r="A810" s="149" t="s">
        <v>672</v>
      </c>
      <c r="B810" s="150">
        <f>SUM(B811,B823:B824,B827:B829)</f>
        <v>22720</v>
      </c>
      <c r="C810" s="150">
        <f>SUM(C811,C823:C824,C827:C829)</f>
        <v>26800</v>
      </c>
      <c r="D810" s="151">
        <f t="shared" si="12"/>
        <v>0.848</v>
      </c>
      <c r="H810" s="161"/>
    </row>
    <row r="811" s="136" customFormat="1" ht="19.5" customHeight="1" spans="1:8">
      <c r="A811" s="149" t="s">
        <v>673</v>
      </c>
      <c r="B811" s="154">
        <f>SUM(B812:B822)</f>
        <v>3452</v>
      </c>
      <c r="C811" s="154">
        <f>SUM(C812:C822)</f>
        <v>3458</v>
      </c>
      <c r="D811" s="151">
        <f t="shared" si="12"/>
        <v>0.998</v>
      </c>
      <c r="H811" s="161"/>
    </row>
    <row r="812" s="136" customFormat="1" ht="19.5" customHeight="1" spans="1:8">
      <c r="A812" s="149" t="s">
        <v>674</v>
      </c>
      <c r="B812" s="155">
        <v>184</v>
      </c>
      <c r="C812" s="160">
        <v>212</v>
      </c>
      <c r="D812" s="151">
        <f t="shared" si="12"/>
        <v>0.868</v>
      </c>
      <c r="H812" s="161"/>
    </row>
    <row r="813" s="136" customFormat="1" ht="19.5" customHeight="1" spans="1:8">
      <c r="A813" s="149" t="s">
        <v>675</v>
      </c>
      <c r="B813" s="155"/>
      <c r="C813" s="160"/>
      <c r="D813" s="151" t="e">
        <f t="shared" si="12"/>
        <v>#DIV/0!</v>
      </c>
      <c r="H813" s="161"/>
    </row>
    <row r="814" s="136" customFormat="1" ht="19.5" customHeight="1" spans="1:8">
      <c r="A814" s="149" t="s">
        <v>676</v>
      </c>
      <c r="B814" s="155"/>
      <c r="C814" s="160"/>
      <c r="D814" s="151" t="e">
        <f t="shared" si="12"/>
        <v>#DIV/0!</v>
      </c>
      <c r="H814" s="161"/>
    </row>
    <row r="815" s="136" customFormat="1" ht="19.5" customHeight="1" spans="1:8">
      <c r="A815" s="149" t="s">
        <v>677</v>
      </c>
      <c r="B815" s="155">
        <v>3268</v>
      </c>
      <c r="C815" s="160">
        <v>3246</v>
      </c>
      <c r="D815" s="151">
        <f t="shared" si="12"/>
        <v>1.007</v>
      </c>
      <c r="H815" s="161"/>
    </row>
    <row r="816" s="136" customFormat="1" ht="19.5" customHeight="1" spans="1:8">
      <c r="A816" s="149" t="s">
        <v>678</v>
      </c>
      <c r="B816" s="155"/>
      <c r="C816" s="160"/>
      <c r="D816" s="151" t="e">
        <f t="shared" si="12"/>
        <v>#DIV/0!</v>
      </c>
      <c r="H816" s="161"/>
    </row>
    <row r="817" s="136" customFormat="1" ht="19.5" customHeight="1" spans="1:8">
      <c r="A817" s="149" t="s">
        <v>679</v>
      </c>
      <c r="B817" s="155"/>
      <c r="C817" s="160"/>
      <c r="D817" s="151" t="e">
        <f t="shared" si="12"/>
        <v>#DIV/0!</v>
      </c>
      <c r="H817" s="161"/>
    </row>
    <row r="818" s="136" customFormat="1" ht="19.5" customHeight="1" spans="1:8">
      <c r="A818" s="149" t="s">
        <v>680</v>
      </c>
      <c r="B818" s="155"/>
      <c r="C818" s="160"/>
      <c r="D818" s="151" t="e">
        <f t="shared" si="12"/>
        <v>#DIV/0!</v>
      </c>
      <c r="H818" s="161"/>
    </row>
    <row r="819" s="136" customFormat="1" ht="19.5" customHeight="1" spans="1:8">
      <c r="A819" s="149" t="s">
        <v>681</v>
      </c>
      <c r="B819" s="155"/>
      <c r="C819" s="160"/>
      <c r="D819" s="151" t="e">
        <f t="shared" si="12"/>
        <v>#DIV/0!</v>
      </c>
      <c r="H819" s="161"/>
    </row>
    <row r="820" s="136" customFormat="1" ht="19.5" customHeight="1" spans="1:8">
      <c r="A820" s="149" t="s">
        <v>682</v>
      </c>
      <c r="B820" s="155"/>
      <c r="C820" s="160"/>
      <c r="D820" s="151" t="e">
        <f t="shared" si="12"/>
        <v>#DIV/0!</v>
      </c>
      <c r="H820" s="161"/>
    </row>
    <row r="821" s="136" customFormat="1" ht="19.5" customHeight="1" spans="1:8">
      <c r="A821" s="149" t="s">
        <v>683</v>
      </c>
      <c r="B821" s="155"/>
      <c r="C821" s="160"/>
      <c r="D821" s="151" t="e">
        <f t="shared" si="12"/>
        <v>#DIV/0!</v>
      </c>
      <c r="H821" s="161"/>
    </row>
    <row r="822" s="136" customFormat="1" ht="19.5" customHeight="1" spans="1:8">
      <c r="A822" s="149" t="s">
        <v>684</v>
      </c>
      <c r="B822" s="155"/>
      <c r="C822" s="160"/>
      <c r="D822" s="151" t="e">
        <f t="shared" si="12"/>
        <v>#DIV/0!</v>
      </c>
      <c r="H822" s="161"/>
    </row>
    <row r="823" s="136" customFormat="1" ht="19.5" customHeight="1" spans="1:8">
      <c r="A823" s="149" t="s">
        <v>685</v>
      </c>
      <c r="B823" s="155">
        <v>716</v>
      </c>
      <c r="C823" s="160">
        <v>716</v>
      </c>
      <c r="D823" s="151">
        <f t="shared" si="12"/>
        <v>1</v>
      </c>
      <c r="H823" s="161"/>
    </row>
    <row r="824" s="136" customFormat="1" ht="19.5" customHeight="1" spans="1:8">
      <c r="A824" s="149" t="s">
        <v>686</v>
      </c>
      <c r="B824" s="154">
        <f>SUM(B825:B826)</f>
        <v>1800</v>
      </c>
      <c r="C824" s="154">
        <f>SUM(C825:C826)</f>
        <v>2000</v>
      </c>
      <c r="D824" s="151">
        <f t="shared" si="12"/>
        <v>0.9</v>
      </c>
      <c r="H824" s="161"/>
    </row>
    <row r="825" s="136" customFormat="1" ht="19.5" customHeight="1" spans="1:8">
      <c r="A825" s="149" t="s">
        <v>687</v>
      </c>
      <c r="B825" s="155"/>
      <c r="C825" s="160"/>
      <c r="D825" s="151" t="e">
        <f t="shared" si="12"/>
        <v>#DIV/0!</v>
      </c>
      <c r="H825" s="161"/>
    </row>
    <row r="826" s="136" customFormat="1" ht="19.5" customHeight="1" spans="1:8">
      <c r="A826" s="149" t="s">
        <v>688</v>
      </c>
      <c r="B826" s="155">
        <v>1800</v>
      </c>
      <c r="C826" s="160">
        <v>2000</v>
      </c>
      <c r="D826" s="151">
        <f t="shared" si="12"/>
        <v>0.9</v>
      </c>
      <c r="H826" s="161"/>
    </row>
    <row r="827" s="136" customFormat="1" ht="19.5" customHeight="1" spans="1:8">
      <c r="A827" s="149" t="s">
        <v>689</v>
      </c>
      <c r="B827" s="155">
        <v>12547</v>
      </c>
      <c r="C827" s="160">
        <v>11818</v>
      </c>
      <c r="D827" s="151">
        <f t="shared" si="12"/>
        <v>1.062</v>
      </c>
      <c r="H827" s="161"/>
    </row>
    <row r="828" s="136" customFormat="1" ht="19.5" customHeight="1" spans="1:8">
      <c r="A828" s="149" t="s">
        <v>690</v>
      </c>
      <c r="B828" s="155">
        <v>1185</v>
      </c>
      <c r="C828" s="160">
        <v>1308</v>
      </c>
      <c r="D828" s="151">
        <f t="shared" si="12"/>
        <v>0.906</v>
      </c>
      <c r="H828" s="161"/>
    </row>
    <row r="829" s="136" customFormat="1" ht="19.5" customHeight="1" spans="1:8">
      <c r="A829" s="149" t="s">
        <v>691</v>
      </c>
      <c r="B829" s="155">
        <v>3020</v>
      </c>
      <c r="C829" s="160">
        <v>7500</v>
      </c>
      <c r="D829" s="151">
        <f t="shared" si="12"/>
        <v>0.403</v>
      </c>
      <c r="H829" s="161"/>
    </row>
    <row r="830" s="136" customFormat="1" ht="19.5" customHeight="1" spans="1:8">
      <c r="A830" s="149" t="s">
        <v>692</v>
      </c>
      <c r="B830" s="150">
        <f>SUM(B831,B857,B885,B913,B924,B935,B941,B948,B955,B959)</f>
        <v>29340</v>
      </c>
      <c r="C830" s="150">
        <f>SUM(C831,C857,C885,C913,C924,C935,C941,C948,C955,C959)</f>
        <v>27800</v>
      </c>
      <c r="D830" s="151">
        <f t="shared" si="12"/>
        <v>1.055</v>
      </c>
      <c r="H830" s="161"/>
    </row>
    <row r="831" s="136" customFormat="1" ht="19.5" customHeight="1" spans="1:8">
      <c r="A831" s="149" t="s">
        <v>693</v>
      </c>
      <c r="B831" s="154">
        <f>SUM(B832:B856)</f>
        <v>8710</v>
      </c>
      <c r="C831" s="154">
        <f>SUM(C832:C856)</f>
        <v>8216</v>
      </c>
      <c r="D831" s="151">
        <f t="shared" si="12"/>
        <v>1.06</v>
      </c>
      <c r="H831" s="161"/>
    </row>
    <row r="832" s="136" customFormat="1" ht="19.5" customHeight="1" spans="1:8">
      <c r="A832" s="149" t="s">
        <v>674</v>
      </c>
      <c r="B832" s="155">
        <v>691</v>
      </c>
      <c r="C832" s="160">
        <v>593</v>
      </c>
      <c r="D832" s="151">
        <f t="shared" si="12"/>
        <v>1.165</v>
      </c>
      <c r="H832" s="161"/>
    </row>
    <row r="833" s="136" customFormat="1" ht="19.5" customHeight="1" spans="1:8">
      <c r="A833" s="149" t="s">
        <v>675</v>
      </c>
      <c r="B833" s="155">
        <v>9</v>
      </c>
      <c r="C833" s="160">
        <v>4</v>
      </c>
      <c r="D833" s="151">
        <f t="shared" si="12"/>
        <v>2.25</v>
      </c>
      <c r="H833" s="161"/>
    </row>
    <row r="834" s="136" customFormat="1" ht="19.5" customHeight="1" spans="1:8">
      <c r="A834" s="149" t="s">
        <v>676</v>
      </c>
      <c r="B834" s="155"/>
      <c r="C834" s="160"/>
      <c r="D834" s="151" t="e">
        <f t="shared" si="12"/>
        <v>#DIV/0!</v>
      </c>
      <c r="H834" s="161"/>
    </row>
    <row r="835" s="136" customFormat="1" ht="19.5" customHeight="1" spans="1:8">
      <c r="A835" s="149" t="s">
        <v>694</v>
      </c>
      <c r="B835" s="155">
        <v>1765</v>
      </c>
      <c r="C835" s="160">
        <v>1544</v>
      </c>
      <c r="D835" s="151">
        <f t="shared" si="12"/>
        <v>1.143</v>
      </c>
      <c r="H835" s="161"/>
    </row>
    <row r="836" s="136" customFormat="1" ht="19.5" customHeight="1" spans="1:8">
      <c r="A836" s="149" t="s">
        <v>695</v>
      </c>
      <c r="B836" s="155">
        <v>318</v>
      </c>
      <c r="C836" s="160"/>
      <c r="D836" s="151" t="e">
        <f t="shared" si="12"/>
        <v>#DIV/0!</v>
      </c>
      <c r="H836" s="161"/>
    </row>
    <row r="837" s="136" customFormat="1" ht="19.5" customHeight="1" spans="1:8">
      <c r="A837" s="149" t="s">
        <v>696</v>
      </c>
      <c r="B837" s="155">
        <v>74</v>
      </c>
      <c r="C837" s="160">
        <v>97</v>
      </c>
      <c r="D837" s="151">
        <f t="shared" ref="D837:D900" si="13">B837/C837</f>
        <v>0.763</v>
      </c>
      <c r="H837" s="161"/>
    </row>
    <row r="838" s="136" customFormat="1" ht="19.5" customHeight="1" spans="1:8">
      <c r="A838" s="149" t="s">
        <v>697</v>
      </c>
      <c r="B838" s="155">
        <v>569</v>
      </c>
      <c r="C838" s="160">
        <f>291+305</f>
        <v>596</v>
      </c>
      <c r="D838" s="151">
        <f t="shared" si="13"/>
        <v>0.955</v>
      </c>
      <c r="H838" s="161"/>
    </row>
    <row r="839" s="136" customFormat="1" ht="19.5" customHeight="1" spans="1:8">
      <c r="A839" s="149" t="s">
        <v>698</v>
      </c>
      <c r="B839" s="155">
        <v>5</v>
      </c>
      <c r="C839" s="160">
        <v>12</v>
      </c>
      <c r="D839" s="151">
        <f t="shared" si="13"/>
        <v>0.417</v>
      </c>
      <c r="H839" s="161"/>
    </row>
    <row r="840" s="136" customFormat="1" ht="19.5" customHeight="1" spans="1:8">
      <c r="A840" s="149" t="s">
        <v>699</v>
      </c>
      <c r="B840" s="155">
        <v>100</v>
      </c>
      <c r="C840" s="160">
        <v>85</v>
      </c>
      <c r="D840" s="151">
        <f t="shared" si="13"/>
        <v>1.176</v>
      </c>
      <c r="H840" s="161"/>
    </row>
    <row r="841" s="136" customFormat="1" ht="19.5" customHeight="1" spans="1:8">
      <c r="A841" s="149" t="s">
        <v>700</v>
      </c>
      <c r="B841" s="155"/>
      <c r="C841" s="160"/>
      <c r="D841" s="151" t="e">
        <f t="shared" si="13"/>
        <v>#DIV/0!</v>
      </c>
      <c r="H841" s="161"/>
    </row>
    <row r="842" s="136" customFormat="1" ht="19.5" customHeight="1" spans="1:8">
      <c r="A842" s="149" t="s">
        <v>701</v>
      </c>
      <c r="B842" s="155">
        <v>174</v>
      </c>
      <c r="C842" s="160">
        <v>35</v>
      </c>
      <c r="D842" s="151">
        <f t="shared" si="13"/>
        <v>4.971</v>
      </c>
      <c r="H842" s="161"/>
    </row>
    <row r="843" s="136" customFormat="1" ht="19.5" customHeight="1" spans="1:8">
      <c r="A843" s="149" t="s">
        <v>702</v>
      </c>
      <c r="B843" s="155"/>
      <c r="C843" s="160"/>
      <c r="D843" s="151" t="e">
        <f t="shared" si="13"/>
        <v>#DIV/0!</v>
      </c>
      <c r="H843" s="161"/>
    </row>
    <row r="844" s="136" customFormat="1" ht="19.5" customHeight="1" spans="1:8">
      <c r="A844" s="149" t="s">
        <v>703</v>
      </c>
      <c r="B844" s="155"/>
      <c r="C844" s="160"/>
      <c r="D844" s="151" t="e">
        <f t="shared" si="13"/>
        <v>#DIV/0!</v>
      </c>
      <c r="H844" s="161"/>
    </row>
    <row r="845" s="136" customFormat="1" ht="19.5" customHeight="1" spans="1:8">
      <c r="A845" s="149" t="s">
        <v>704</v>
      </c>
      <c r="B845" s="155"/>
      <c r="C845" s="160"/>
      <c r="D845" s="151" t="e">
        <f t="shared" si="13"/>
        <v>#DIV/0!</v>
      </c>
      <c r="H845" s="161"/>
    </row>
    <row r="846" s="136" customFormat="1" ht="19.5" customHeight="1" spans="1:8">
      <c r="A846" s="149" t="s">
        <v>705</v>
      </c>
      <c r="B846" s="155"/>
      <c r="C846" s="160"/>
      <c r="D846" s="151" t="e">
        <f t="shared" si="13"/>
        <v>#DIV/0!</v>
      </c>
      <c r="H846" s="161"/>
    </row>
    <row r="847" s="136" customFormat="1" ht="19.5" customHeight="1" spans="1:8">
      <c r="A847" s="149" t="s">
        <v>706</v>
      </c>
      <c r="B847" s="155"/>
      <c r="C847" s="160"/>
      <c r="D847" s="151" t="e">
        <f t="shared" si="13"/>
        <v>#DIV/0!</v>
      </c>
      <c r="H847" s="161"/>
    </row>
    <row r="848" s="136" customFormat="1" ht="19.5" customHeight="1" spans="1:8">
      <c r="A848" s="149" t="s">
        <v>707</v>
      </c>
      <c r="B848" s="155">
        <v>300</v>
      </c>
      <c r="C848" s="160">
        <v>500</v>
      </c>
      <c r="D848" s="151">
        <f t="shared" si="13"/>
        <v>0.6</v>
      </c>
      <c r="H848" s="161"/>
    </row>
    <row r="849" s="136" customFormat="1" ht="19.5" customHeight="1" spans="1:8">
      <c r="A849" s="149" t="s">
        <v>708</v>
      </c>
      <c r="B849" s="155"/>
      <c r="C849" s="160"/>
      <c r="D849" s="151" t="e">
        <f t="shared" si="13"/>
        <v>#DIV/0!</v>
      </c>
      <c r="H849" s="161"/>
    </row>
    <row r="850" s="136" customFormat="1" ht="19.5" customHeight="1" spans="1:8">
      <c r="A850" s="149" t="s">
        <v>709</v>
      </c>
      <c r="B850" s="155"/>
      <c r="C850" s="160">
        <v>3000</v>
      </c>
      <c r="D850" s="151">
        <f t="shared" si="13"/>
        <v>0</v>
      </c>
      <c r="H850" s="161"/>
    </row>
    <row r="851" s="136" customFormat="1" ht="19.5" customHeight="1" spans="1:8">
      <c r="A851" s="149" t="s">
        <v>710</v>
      </c>
      <c r="B851" s="155"/>
      <c r="C851" s="160"/>
      <c r="D851" s="151" t="e">
        <f t="shared" si="13"/>
        <v>#DIV/0!</v>
      </c>
      <c r="H851" s="161"/>
    </row>
    <row r="852" s="136" customFormat="1" ht="19.5" customHeight="1" spans="1:8">
      <c r="A852" s="149" t="s">
        <v>711</v>
      </c>
      <c r="B852" s="155"/>
      <c r="C852" s="160"/>
      <c r="D852" s="151" t="e">
        <f t="shared" si="13"/>
        <v>#DIV/0!</v>
      </c>
      <c r="H852" s="161"/>
    </row>
    <row r="853" s="136" customFormat="1" ht="19.5" customHeight="1" spans="1:8">
      <c r="A853" s="149" t="s">
        <v>712</v>
      </c>
      <c r="B853" s="155"/>
      <c r="C853" s="160"/>
      <c r="D853" s="151" t="e">
        <f t="shared" si="13"/>
        <v>#DIV/0!</v>
      </c>
      <c r="H853" s="161"/>
    </row>
    <row r="854" s="136" customFormat="1" ht="19.5" customHeight="1" spans="1:8">
      <c r="A854" s="149" t="s">
        <v>713</v>
      </c>
      <c r="B854" s="155"/>
      <c r="C854" s="160"/>
      <c r="D854" s="151" t="e">
        <f t="shared" si="13"/>
        <v>#DIV/0!</v>
      </c>
      <c r="H854" s="161"/>
    </row>
    <row r="855" s="136" customFormat="1" ht="19.5" customHeight="1" spans="1:8">
      <c r="A855" s="149" t="s">
        <v>714</v>
      </c>
      <c r="B855" s="155"/>
      <c r="C855" s="160">
        <v>40</v>
      </c>
      <c r="D855" s="151">
        <f t="shared" si="13"/>
        <v>0</v>
      </c>
      <c r="H855" s="161"/>
    </row>
    <row r="856" s="136" customFormat="1" ht="19.5" customHeight="1" spans="1:8">
      <c r="A856" s="149" t="s">
        <v>715</v>
      </c>
      <c r="B856" s="155">
        <v>4705</v>
      </c>
      <c r="C856" s="160">
        <f>512+800+94+304</f>
        <v>1710</v>
      </c>
      <c r="D856" s="151">
        <f t="shared" si="13"/>
        <v>2.751</v>
      </c>
      <c r="H856" s="161"/>
    </row>
    <row r="857" s="136" customFormat="1" ht="19.5" customHeight="1" spans="1:8">
      <c r="A857" s="149" t="s">
        <v>716</v>
      </c>
      <c r="B857" s="154">
        <f>SUM(B858:B884)</f>
        <v>2897</v>
      </c>
      <c r="C857" s="154">
        <f>SUM(C858:C884)</f>
        <v>2465</v>
      </c>
      <c r="D857" s="151">
        <f t="shared" si="13"/>
        <v>1.175</v>
      </c>
      <c r="H857" s="161"/>
    </row>
    <row r="858" s="136" customFormat="1" ht="19.5" customHeight="1" spans="1:8">
      <c r="A858" s="149" t="s">
        <v>674</v>
      </c>
      <c r="B858" s="155">
        <v>102</v>
      </c>
      <c r="C858" s="160">
        <v>118</v>
      </c>
      <c r="D858" s="151">
        <f t="shared" si="13"/>
        <v>0.864</v>
      </c>
      <c r="H858" s="161"/>
    </row>
    <row r="859" s="136" customFormat="1" ht="19.5" customHeight="1" spans="1:8">
      <c r="A859" s="149" t="s">
        <v>675</v>
      </c>
      <c r="B859" s="155"/>
      <c r="C859" s="160"/>
      <c r="D859" s="151" t="e">
        <f t="shared" si="13"/>
        <v>#DIV/0!</v>
      </c>
      <c r="H859" s="161"/>
    </row>
    <row r="860" s="136" customFormat="1" ht="19.5" customHeight="1" spans="1:8">
      <c r="A860" s="149" t="s">
        <v>676</v>
      </c>
      <c r="B860" s="155"/>
      <c r="C860" s="160"/>
      <c r="D860" s="151" t="e">
        <f t="shared" si="13"/>
        <v>#DIV/0!</v>
      </c>
      <c r="H860" s="161"/>
    </row>
    <row r="861" s="136" customFormat="1" ht="19.5" customHeight="1" spans="1:8">
      <c r="A861" s="149" t="s">
        <v>717</v>
      </c>
      <c r="B861" s="155">
        <v>849</v>
      </c>
      <c r="C861" s="160">
        <v>439</v>
      </c>
      <c r="D861" s="151">
        <f t="shared" si="13"/>
        <v>1.934</v>
      </c>
      <c r="H861" s="161"/>
    </row>
    <row r="862" s="136" customFormat="1" ht="19.5" customHeight="1" spans="1:8">
      <c r="A862" s="149" t="s">
        <v>718</v>
      </c>
      <c r="B862" s="155">
        <v>50</v>
      </c>
      <c r="C862" s="160">
        <v>100</v>
      </c>
      <c r="D862" s="151">
        <f t="shared" si="13"/>
        <v>0.5</v>
      </c>
      <c r="H862" s="161"/>
    </row>
    <row r="863" s="136" customFormat="1" ht="19.5" customHeight="1" spans="1:8">
      <c r="A863" s="149" t="s">
        <v>719</v>
      </c>
      <c r="B863" s="155"/>
      <c r="C863" s="160"/>
      <c r="D863" s="151" t="e">
        <f t="shared" si="13"/>
        <v>#DIV/0!</v>
      </c>
      <c r="H863" s="161"/>
    </row>
    <row r="864" s="136" customFormat="1" ht="19.5" customHeight="1" spans="1:8">
      <c r="A864" s="149" t="s">
        <v>720</v>
      </c>
      <c r="B864" s="155">
        <v>42</v>
      </c>
      <c r="C864" s="160">
        <v>30</v>
      </c>
      <c r="D864" s="151">
        <f t="shared" si="13"/>
        <v>1.4</v>
      </c>
      <c r="H864" s="161"/>
    </row>
    <row r="865" s="136" customFormat="1" ht="19.5" customHeight="1" spans="1:8">
      <c r="A865" s="149" t="s">
        <v>721</v>
      </c>
      <c r="B865" s="155">
        <v>5</v>
      </c>
      <c r="C865" s="160">
        <v>10</v>
      </c>
      <c r="D865" s="151">
        <f t="shared" si="13"/>
        <v>0.5</v>
      </c>
      <c r="H865" s="161"/>
    </row>
    <row r="866" s="136" customFormat="1" ht="19.5" customHeight="1" spans="1:8">
      <c r="A866" s="149" t="s">
        <v>722</v>
      </c>
      <c r="B866" s="155">
        <v>376</v>
      </c>
      <c r="C866" s="160"/>
      <c r="D866" s="151" t="e">
        <f t="shared" si="13"/>
        <v>#DIV/0!</v>
      </c>
      <c r="H866" s="161"/>
    </row>
    <row r="867" s="136" customFormat="1" ht="19.5" customHeight="1" spans="1:8">
      <c r="A867" s="149" t="s">
        <v>723</v>
      </c>
      <c r="B867" s="155"/>
      <c r="C867" s="160"/>
      <c r="D867" s="151" t="e">
        <f t="shared" si="13"/>
        <v>#DIV/0!</v>
      </c>
      <c r="H867" s="161"/>
    </row>
    <row r="868" s="136" customFormat="1" ht="19.5" customHeight="1" spans="1:8">
      <c r="A868" s="149" t="s">
        <v>724</v>
      </c>
      <c r="B868" s="155"/>
      <c r="C868" s="160"/>
      <c r="D868" s="151" t="e">
        <f t="shared" si="13"/>
        <v>#DIV/0!</v>
      </c>
      <c r="H868" s="161"/>
    </row>
    <row r="869" s="136" customFormat="1" ht="19.5" customHeight="1" spans="1:8">
      <c r="A869" s="149" t="s">
        <v>725</v>
      </c>
      <c r="B869" s="155"/>
      <c r="C869" s="160"/>
      <c r="D869" s="151" t="e">
        <f t="shared" si="13"/>
        <v>#DIV/0!</v>
      </c>
      <c r="H869" s="161"/>
    </row>
    <row r="870" s="136" customFormat="1" ht="19.5" customHeight="1" spans="1:8">
      <c r="A870" s="149" t="s">
        <v>726</v>
      </c>
      <c r="B870" s="155">
        <v>263</v>
      </c>
      <c r="C870" s="160">
        <v>281</v>
      </c>
      <c r="D870" s="151">
        <f t="shared" si="13"/>
        <v>0.936</v>
      </c>
      <c r="H870" s="161"/>
    </row>
    <row r="871" s="136" customFormat="1" ht="19.5" customHeight="1" spans="1:8">
      <c r="A871" s="149" t="s">
        <v>727</v>
      </c>
      <c r="B871" s="155"/>
      <c r="C871" s="160"/>
      <c r="D871" s="151" t="e">
        <f t="shared" si="13"/>
        <v>#DIV/0!</v>
      </c>
      <c r="H871" s="161"/>
    </row>
    <row r="872" s="136" customFormat="1" ht="19.5" customHeight="1" spans="1:8">
      <c r="A872" s="149" t="s">
        <v>728</v>
      </c>
      <c r="B872" s="155"/>
      <c r="C872" s="160"/>
      <c r="D872" s="151" t="e">
        <f t="shared" si="13"/>
        <v>#DIV/0!</v>
      </c>
      <c r="H872" s="161"/>
    </row>
    <row r="873" s="136" customFormat="1" ht="19.5" customHeight="1" spans="1:8">
      <c r="A873" s="149" t="s">
        <v>729</v>
      </c>
      <c r="B873" s="155"/>
      <c r="C873" s="160"/>
      <c r="D873" s="151" t="e">
        <f t="shared" si="13"/>
        <v>#DIV/0!</v>
      </c>
      <c r="H873" s="161"/>
    </row>
    <row r="874" s="136" customFormat="1" ht="19.5" customHeight="1" spans="1:8">
      <c r="A874" s="149" t="s">
        <v>730</v>
      </c>
      <c r="B874" s="155"/>
      <c r="C874" s="160"/>
      <c r="D874" s="151" t="e">
        <f t="shared" si="13"/>
        <v>#DIV/0!</v>
      </c>
      <c r="H874" s="161"/>
    </row>
    <row r="875" s="136" customFormat="1" ht="19.5" customHeight="1" spans="1:8">
      <c r="A875" s="149" t="s">
        <v>731</v>
      </c>
      <c r="B875" s="155"/>
      <c r="C875" s="160"/>
      <c r="D875" s="151" t="e">
        <f t="shared" si="13"/>
        <v>#DIV/0!</v>
      </c>
      <c r="H875" s="161"/>
    </row>
    <row r="876" s="136" customFormat="1" ht="19.5" customHeight="1" spans="1:8">
      <c r="A876" s="149" t="s">
        <v>732</v>
      </c>
      <c r="B876" s="155"/>
      <c r="C876" s="160"/>
      <c r="D876" s="151" t="e">
        <f t="shared" si="13"/>
        <v>#DIV/0!</v>
      </c>
      <c r="H876" s="161"/>
    </row>
    <row r="877" s="136" customFormat="1" ht="19.5" customHeight="1" spans="1:8">
      <c r="A877" s="149" t="s">
        <v>733</v>
      </c>
      <c r="B877" s="155"/>
      <c r="C877" s="160"/>
      <c r="D877" s="151" t="e">
        <f t="shared" si="13"/>
        <v>#DIV/0!</v>
      </c>
      <c r="H877" s="161"/>
    </row>
    <row r="878" s="136" customFormat="1" ht="19.5" customHeight="1" spans="1:8">
      <c r="A878" s="149" t="s">
        <v>734</v>
      </c>
      <c r="B878" s="155"/>
      <c r="C878" s="160"/>
      <c r="D878" s="151" t="e">
        <f t="shared" si="13"/>
        <v>#DIV/0!</v>
      </c>
      <c r="H878" s="161"/>
    </row>
    <row r="879" s="136" customFormat="1" ht="19.5" customHeight="1" spans="1:8">
      <c r="A879" s="149" t="s">
        <v>735</v>
      </c>
      <c r="B879" s="155"/>
      <c r="C879" s="160"/>
      <c r="D879" s="151" t="e">
        <f t="shared" si="13"/>
        <v>#DIV/0!</v>
      </c>
      <c r="H879" s="161"/>
    </row>
    <row r="880" s="136" customFormat="1" ht="19.5" customHeight="1" spans="1:8">
      <c r="A880" s="149" t="s">
        <v>736</v>
      </c>
      <c r="B880" s="155"/>
      <c r="C880" s="160"/>
      <c r="D880" s="151" t="e">
        <f t="shared" si="13"/>
        <v>#DIV/0!</v>
      </c>
      <c r="H880" s="161"/>
    </row>
    <row r="881" s="136" customFormat="1" ht="19.5" customHeight="1" spans="1:8">
      <c r="A881" s="149" t="s">
        <v>737</v>
      </c>
      <c r="B881" s="155"/>
      <c r="C881" s="160"/>
      <c r="D881" s="151" t="e">
        <f t="shared" si="13"/>
        <v>#DIV/0!</v>
      </c>
      <c r="H881" s="161"/>
    </row>
    <row r="882" s="136" customFormat="1" ht="19.5" customHeight="1" spans="1:8">
      <c r="A882" s="149" t="s">
        <v>738</v>
      </c>
      <c r="B882" s="155"/>
      <c r="C882" s="160"/>
      <c r="D882" s="151" t="e">
        <f t="shared" si="13"/>
        <v>#DIV/0!</v>
      </c>
      <c r="H882" s="161"/>
    </row>
    <row r="883" s="136" customFormat="1" ht="19.5" customHeight="1" spans="1:8">
      <c r="A883" s="149" t="s">
        <v>739</v>
      </c>
      <c r="B883" s="155">
        <v>110</v>
      </c>
      <c r="C883" s="160">
        <v>145</v>
      </c>
      <c r="D883" s="151">
        <f t="shared" si="13"/>
        <v>0.759</v>
      </c>
      <c r="H883" s="161"/>
    </row>
    <row r="884" s="136" customFormat="1" ht="19.5" customHeight="1" spans="1:8">
      <c r="A884" s="149" t="s">
        <v>740</v>
      </c>
      <c r="B884" s="155">
        <v>1100</v>
      </c>
      <c r="C884" s="160">
        <v>1342</v>
      </c>
      <c r="D884" s="151">
        <f t="shared" si="13"/>
        <v>0.82</v>
      </c>
      <c r="H884" s="161"/>
    </row>
    <row r="885" s="136" customFormat="1" ht="19.5" customHeight="1" spans="1:8">
      <c r="A885" s="149" t="s">
        <v>741</v>
      </c>
      <c r="B885" s="154">
        <f>SUM(B886:B912)</f>
        <v>11768</v>
      </c>
      <c r="C885" s="154">
        <f>SUM(C886:C912)</f>
        <v>10533</v>
      </c>
      <c r="D885" s="151">
        <f t="shared" si="13"/>
        <v>1.117</v>
      </c>
      <c r="H885" s="161"/>
    </row>
    <row r="886" s="136" customFormat="1" ht="19.5" customHeight="1" spans="1:8">
      <c r="A886" s="149" t="s">
        <v>674</v>
      </c>
      <c r="B886" s="155">
        <v>131</v>
      </c>
      <c r="C886" s="160">
        <v>109</v>
      </c>
      <c r="D886" s="151">
        <f t="shared" si="13"/>
        <v>1.202</v>
      </c>
      <c r="H886" s="161"/>
    </row>
    <row r="887" s="136" customFormat="1" ht="19.5" customHeight="1" spans="1:8">
      <c r="A887" s="149" t="s">
        <v>675</v>
      </c>
      <c r="B887" s="155"/>
      <c r="C887" s="160"/>
      <c r="D887" s="151" t="e">
        <f t="shared" si="13"/>
        <v>#DIV/0!</v>
      </c>
      <c r="H887" s="161"/>
    </row>
    <row r="888" s="136" customFormat="1" ht="19.5" customHeight="1" spans="1:8">
      <c r="A888" s="149" t="s">
        <v>676</v>
      </c>
      <c r="B888" s="155"/>
      <c r="C888" s="160">
        <v>10</v>
      </c>
      <c r="D888" s="151">
        <f t="shared" si="13"/>
        <v>0</v>
      </c>
      <c r="H888" s="161"/>
    </row>
    <row r="889" s="136" customFormat="1" ht="19.5" customHeight="1" spans="1:8">
      <c r="A889" s="149" t="s">
        <v>742</v>
      </c>
      <c r="B889" s="155">
        <v>4530</v>
      </c>
      <c r="C889" s="160">
        <f>4363+120</f>
        <v>4483</v>
      </c>
      <c r="D889" s="151">
        <f t="shared" si="13"/>
        <v>1.01</v>
      </c>
      <c r="H889" s="161"/>
    </row>
    <row r="890" s="136" customFormat="1" ht="19.5" customHeight="1" spans="1:8">
      <c r="A890" s="149" t="s">
        <v>743</v>
      </c>
      <c r="B890" s="155">
        <v>1000</v>
      </c>
      <c r="C890" s="160">
        <v>1000</v>
      </c>
      <c r="D890" s="151">
        <f t="shared" si="13"/>
        <v>1</v>
      </c>
      <c r="H890" s="161"/>
    </row>
    <row r="891" s="136" customFormat="1" ht="19.5" customHeight="1" spans="1:8">
      <c r="A891" s="149" t="s">
        <v>744</v>
      </c>
      <c r="B891" s="155">
        <v>4178</v>
      </c>
      <c r="C891" s="160">
        <f>2277+900+1068+28</f>
        <v>4273</v>
      </c>
      <c r="D891" s="151">
        <f t="shared" si="13"/>
        <v>0.978</v>
      </c>
      <c r="H891" s="161"/>
    </row>
    <row r="892" s="136" customFormat="1" ht="19.5" customHeight="1" spans="1:8">
      <c r="A892" s="149" t="s">
        <v>745</v>
      </c>
      <c r="B892" s="155"/>
      <c r="C892" s="160"/>
      <c r="D892" s="151" t="e">
        <f t="shared" si="13"/>
        <v>#DIV/0!</v>
      </c>
      <c r="H892" s="161"/>
    </row>
    <row r="893" s="136" customFormat="1" ht="19.5" customHeight="1" spans="1:8">
      <c r="A893" s="149" t="s">
        <v>746</v>
      </c>
      <c r="B893" s="155"/>
      <c r="C893" s="160"/>
      <c r="D893" s="151" t="e">
        <f t="shared" si="13"/>
        <v>#DIV/0!</v>
      </c>
      <c r="H893" s="161"/>
    </row>
    <row r="894" s="136" customFormat="1" ht="19.5" customHeight="1" spans="1:8">
      <c r="A894" s="149" t="s">
        <v>747</v>
      </c>
      <c r="B894" s="155"/>
      <c r="C894" s="160"/>
      <c r="D894" s="151" t="e">
        <f t="shared" si="13"/>
        <v>#DIV/0!</v>
      </c>
      <c r="H894" s="161"/>
    </row>
    <row r="895" s="136" customFormat="1" ht="19.5" customHeight="1" spans="1:8">
      <c r="A895" s="149" t="s">
        <v>748</v>
      </c>
      <c r="B895" s="155">
        <v>137</v>
      </c>
      <c r="C895" s="160">
        <v>95</v>
      </c>
      <c r="D895" s="151">
        <f t="shared" si="13"/>
        <v>1.442</v>
      </c>
      <c r="H895" s="161"/>
    </row>
    <row r="896" s="136" customFormat="1" ht="19.5" customHeight="1" spans="1:8">
      <c r="A896" s="149" t="s">
        <v>749</v>
      </c>
      <c r="B896" s="155">
        <v>34</v>
      </c>
      <c r="C896" s="160"/>
      <c r="D896" s="151" t="e">
        <f t="shared" si="13"/>
        <v>#DIV/0!</v>
      </c>
      <c r="H896" s="161"/>
    </row>
    <row r="897" s="136" customFormat="1" ht="19.5" customHeight="1" spans="1:8">
      <c r="A897" s="149" t="s">
        <v>750</v>
      </c>
      <c r="B897" s="155"/>
      <c r="C897" s="160"/>
      <c r="D897" s="151" t="e">
        <f t="shared" si="13"/>
        <v>#DIV/0!</v>
      </c>
      <c r="H897" s="161"/>
    </row>
    <row r="898" s="136" customFormat="1" ht="19.5" customHeight="1" spans="1:8">
      <c r="A898" s="149" t="s">
        <v>751</v>
      </c>
      <c r="B898" s="155"/>
      <c r="C898" s="160"/>
      <c r="D898" s="151" t="e">
        <f t="shared" si="13"/>
        <v>#DIV/0!</v>
      </c>
      <c r="H898" s="161"/>
    </row>
    <row r="899" s="136" customFormat="1" ht="19.5" customHeight="1" spans="1:8">
      <c r="A899" s="149" t="s">
        <v>752</v>
      </c>
      <c r="B899" s="155">
        <v>23</v>
      </c>
      <c r="C899" s="160">
        <v>24</v>
      </c>
      <c r="D899" s="151">
        <f t="shared" si="13"/>
        <v>0.958</v>
      </c>
      <c r="H899" s="161"/>
    </row>
    <row r="900" s="136" customFormat="1" ht="19.5" customHeight="1" spans="1:8">
      <c r="A900" s="149" t="s">
        <v>753</v>
      </c>
      <c r="B900" s="155"/>
      <c r="C900" s="160"/>
      <c r="D900" s="151" t="e">
        <f t="shared" si="13"/>
        <v>#DIV/0!</v>
      </c>
      <c r="H900" s="161"/>
    </row>
    <row r="901" s="136" customFormat="1" ht="19.5" customHeight="1" spans="1:8">
      <c r="A901" s="149" t="s">
        <v>754</v>
      </c>
      <c r="B901" s="155"/>
      <c r="C901" s="160"/>
      <c r="D901" s="151" t="e">
        <f t="shared" ref="D901:D964" si="14">B901/C901</f>
        <v>#DIV/0!</v>
      </c>
      <c r="H901" s="161"/>
    </row>
    <row r="902" s="136" customFormat="1" ht="19.5" customHeight="1" spans="1:8">
      <c r="A902" s="149" t="s">
        <v>755</v>
      </c>
      <c r="B902" s="155"/>
      <c r="C902" s="160"/>
      <c r="D902" s="151" t="e">
        <f t="shared" si="14"/>
        <v>#DIV/0!</v>
      </c>
      <c r="H902" s="161"/>
    </row>
    <row r="903" s="136" customFormat="1" ht="19.5" customHeight="1" spans="1:8">
      <c r="A903" s="149" t="s">
        <v>756</v>
      </c>
      <c r="B903" s="155"/>
      <c r="C903" s="160"/>
      <c r="D903" s="151" t="e">
        <f t="shared" si="14"/>
        <v>#DIV/0!</v>
      </c>
      <c r="H903" s="161"/>
    </row>
    <row r="904" s="136" customFormat="1" ht="19.5" customHeight="1" spans="1:8">
      <c r="A904" s="149" t="s">
        <v>757</v>
      </c>
      <c r="B904" s="155"/>
      <c r="C904" s="160"/>
      <c r="D904" s="151" t="e">
        <f t="shared" si="14"/>
        <v>#DIV/0!</v>
      </c>
      <c r="H904" s="161"/>
    </row>
    <row r="905" s="136" customFormat="1" ht="19.5" customHeight="1" spans="1:8">
      <c r="A905" s="149" t="s">
        <v>758</v>
      </c>
      <c r="B905" s="155"/>
      <c r="C905" s="160"/>
      <c r="D905" s="151" t="e">
        <f t="shared" si="14"/>
        <v>#DIV/0!</v>
      </c>
      <c r="H905" s="161"/>
    </row>
    <row r="906" s="136" customFormat="1" ht="19.5" customHeight="1" spans="1:8">
      <c r="A906" s="149" t="s">
        <v>759</v>
      </c>
      <c r="B906" s="155"/>
      <c r="C906" s="160"/>
      <c r="D906" s="151" t="e">
        <f t="shared" si="14"/>
        <v>#DIV/0!</v>
      </c>
      <c r="H906" s="161"/>
    </row>
    <row r="907" s="136" customFormat="1" ht="19.5" customHeight="1" spans="1:8">
      <c r="A907" s="149" t="s">
        <v>760</v>
      </c>
      <c r="B907" s="155"/>
      <c r="C907" s="160">
        <v>25</v>
      </c>
      <c r="D907" s="151">
        <f t="shared" si="14"/>
        <v>0</v>
      </c>
      <c r="H907" s="161"/>
    </row>
    <row r="908" s="136" customFormat="1" ht="19.5" customHeight="1" spans="1:8">
      <c r="A908" s="149" t="s">
        <v>761</v>
      </c>
      <c r="B908" s="155"/>
      <c r="C908" s="160"/>
      <c r="D908" s="151" t="e">
        <f t="shared" si="14"/>
        <v>#DIV/0!</v>
      </c>
      <c r="H908" s="161"/>
    </row>
    <row r="909" s="136" customFormat="1" ht="19.5" customHeight="1" spans="1:8">
      <c r="A909" s="149" t="s">
        <v>733</v>
      </c>
      <c r="B909" s="155"/>
      <c r="C909" s="160"/>
      <c r="D909" s="151" t="e">
        <f t="shared" si="14"/>
        <v>#DIV/0!</v>
      </c>
      <c r="H909" s="161"/>
    </row>
    <row r="910" s="136" customFormat="1" ht="19.5" customHeight="1" spans="1:8">
      <c r="A910" s="149" t="s">
        <v>762</v>
      </c>
      <c r="B910" s="155"/>
      <c r="C910" s="160"/>
      <c r="D910" s="151" t="e">
        <f t="shared" si="14"/>
        <v>#DIV/0!</v>
      </c>
      <c r="H910" s="161"/>
    </row>
    <row r="911" s="136" customFormat="1" ht="19.5" customHeight="1" spans="1:8">
      <c r="A911" s="149" t="s">
        <v>763</v>
      </c>
      <c r="B911" s="155">
        <v>500</v>
      </c>
      <c r="C911" s="160">
        <v>500</v>
      </c>
      <c r="D911" s="151">
        <f t="shared" si="14"/>
        <v>1</v>
      </c>
      <c r="H911" s="161"/>
    </row>
    <row r="912" s="136" customFormat="1" ht="19.5" customHeight="1" spans="1:8">
      <c r="A912" s="149" t="s">
        <v>764</v>
      </c>
      <c r="B912" s="155">
        <v>1235</v>
      </c>
      <c r="C912" s="162">
        <v>14</v>
      </c>
      <c r="D912" s="151">
        <f t="shared" si="14"/>
        <v>88.214</v>
      </c>
      <c r="H912" s="161"/>
    </row>
    <row r="913" s="136" customFormat="1" ht="19.5" customHeight="1" spans="1:8">
      <c r="A913" s="149" t="s">
        <v>765</v>
      </c>
      <c r="B913" s="155"/>
      <c r="C913" s="154">
        <f>SUM(C914:C923)</f>
        <v>0</v>
      </c>
      <c r="D913" s="151" t="e">
        <f t="shared" si="14"/>
        <v>#DIV/0!</v>
      </c>
      <c r="H913" s="161"/>
    </row>
    <row r="914" s="136" customFormat="1" ht="19.5" customHeight="1" spans="1:8">
      <c r="A914" s="149" t="s">
        <v>674</v>
      </c>
      <c r="B914" s="155"/>
      <c r="C914" s="160"/>
      <c r="D914" s="151" t="e">
        <f t="shared" si="14"/>
        <v>#DIV/0!</v>
      </c>
      <c r="H914" s="161"/>
    </row>
    <row r="915" s="136" customFormat="1" ht="19.5" customHeight="1" spans="1:8">
      <c r="A915" s="149" t="s">
        <v>675</v>
      </c>
      <c r="B915" s="155"/>
      <c r="C915" s="160"/>
      <c r="D915" s="151" t="e">
        <f t="shared" si="14"/>
        <v>#DIV/0!</v>
      </c>
      <c r="H915" s="161"/>
    </row>
    <row r="916" s="136" customFormat="1" ht="19.5" customHeight="1" spans="1:8">
      <c r="A916" s="149" t="s">
        <v>676</v>
      </c>
      <c r="B916" s="155"/>
      <c r="C916" s="160"/>
      <c r="D916" s="151" t="e">
        <f t="shared" si="14"/>
        <v>#DIV/0!</v>
      </c>
      <c r="H916" s="161"/>
    </row>
    <row r="917" s="136" customFormat="1" ht="19.5" customHeight="1" spans="1:8">
      <c r="A917" s="149" t="s">
        <v>766</v>
      </c>
      <c r="B917" s="155"/>
      <c r="C917" s="160"/>
      <c r="D917" s="151" t="e">
        <f t="shared" si="14"/>
        <v>#DIV/0!</v>
      </c>
      <c r="H917" s="161"/>
    </row>
    <row r="918" s="136" customFormat="1" ht="19.5" customHeight="1" spans="1:8">
      <c r="A918" s="149" t="s">
        <v>767</v>
      </c>
      <c r="B918" s="155"/>
      <c r="C918" s="160"/>
      <c r="D918" s="151" t="e">
        <f t="shared" si="14"/>
        <v>#DIV/0!</v>
      </c>
      <c r="H918" s="161"/>
    </row>
    <row r="919" s="136" customFormat="1" ht="19.5" customHeight="1" spans="1:8">
      <c r="A919" s="149" t="s">
        <v>768</v>
      </c>
      <c r="B919" s="155"/>
      <c r="C919" s="160"/>
      <c r="D919" s="151" t="e">
        <f t="shared" si="14"/>
        <v>#DIV/0!</v>
      </c>
      <c r="H919" s="161"/>
    </row>
    <row r="920" s="136" customFormat="1" ht="19.5" customHeight="1" spans="1:8">
      <c r="A920" s="149" t="s">
        <v>769</v>
      </c>
      <c r="B920" s="155"/>
      <c r="C920" s="160"/>
      <c r="D920" s="151" t="e">
        <f t="shared" si="14"/>
        <v>#DIV/0!</v>
      </c>
      <c r="H920" s="161"/>
    </row>
    <row r="921" s="136" customFormat="1" ht="19.5" customHeight="1" spans="1:8">
      <c r="A921" s="149" t="s">
        <v>770</v>
      </c>
      <c r="B921" s="155"/>
      <c r="C921" s="160"/>
      <c r="D921" s="151" t="e">
        <f t="shared" si="14"/>
        <v>#DIV/0!</v>
      </c>
      <c r="H921" s="161"/>
    </row>
    <row r="922" s="136" customFormat="1" ht="19.5" customHeight="1" spans="1:8">
      <c r="A922" s="149" t="s">
        <v>771</v>
      </c>
      <c r="B922" s="155"/>
      <c r="C922" s="160"/>
      <c r="D922" s="151" t="e">
        <f t="shared" si="14"/>
        <v>#DIV/0!</v>
      </c>
      <c r="H922" s="161"/>
    </row>
    <row r="923" s="136" customFormat="1" ht="19.5" customHeight="1" spans="1:8">
      <c r="A923" s="149" t="s">
        <v>772</v>
      </c>
      <c r="B923" s="155"/>
      <c r="C923" s="160"/>
      <c r="D923" s="151" t="e">
        <f t="shared" si="14"/>
        <v>#DIV/0!</v>
      </c>
      <c r="H923" s="161"/>
    </row>
    <row r="924" s="136" customFormat="1" ht="19.5" customHeight="1" spans="1:8">
      <c r="A924" s="149" t="s">
        <v>773</v>
      </c>
      <c r="B924" s="154">
        <f>SUM(B925:B934)</f>
        <v>4133</v>
      </c>
      <c r="C924" s="154">
        <f>SUM(C925:C934)</f>
        <v>5711</v>
      </c>
      <c r="D924" s="151">
        <f t="shared" si="14"/>
        <v>0.724</v>
      </c>
      <c r="H924" s="161"/>
    </row>
    <row r="925" s="136" customFormat="1" ht="19.5" customHeight="1" spans="1:8">
      <c r="A925" s="149" t="s">
        <v>674</v>
      </c>
      <c r="B925" s="155"/>
      <c r="C925" s="160">
        <v>52</v>
      </c>
      <c r="D925" s="151">
        <f t="shared" si="14"/>
        <v>0</v>
      </c>
      <c r="H925" s="161"/>
    </row>
    <row r="926" s="136" customFormat="1" ht="19.5" customHeight="1" spans="1:8">
      <c r="A926" s="149" t="s">
        <v>675</v>
      </c>
      <c r="B926" s="155"/>
      <c r="C926" s="160">
        <v>5</v>
      </c>
      <c r="D926" s="151">
        <f t="shared" si="14"/>
        <v>0</v>
      </c>
      <c r="H926" s="161"/>
    </row>
    <row r="927" s="136" customFormat="1" ht="19.5" customHeight="1" spans="1:8">
      <c r="A927" s="149" t="s">
        <v>676</v>
      </c>
      <c r="B927" s="155"/>
      <c r="C927" s="160"/>
      <c r="D927" s="151" t="e">
        <f t="shared" si="14"/>
        <v>#DIV/0!</v>
      </c>
      <c r="H927" s="161"/>
    </row>
    <row r="928" s="136" customFormat="1" ht="19.5" customHeight="1" spans="1:8">
      <c r="A928" s="149" t="s">
        <v>774</v>
      </c>
      <c r="B928" s="155">
        <v>365</v>
      </c>
      <c r="C928" s="160">
        <v>350</v>
      </c>
      <c r="D928" s="151">
        <f t="shared" si="14"/>
        <v>1.043</v>
      </c>
      <c r="H928" s="161"/>
    </row>
    <row r="929" s="136" customFormat="1" ht="19.5" customHeight="1" spans="1:8">
      <c r="A929" s="149" t="s">
        <v>775</v>
      </c>
      <c r="B929" s="155"/>
      <c r="C929" s="160"/>
      <c r="D929" s="151" t="e">
        <f t="shared" si="14"/>
        <v>#DIV/0!</v>
      </c>
      <c r="H929" s="161"/>
    </row>
    <row r="930" s="136" customFormat="1" ht="19.5" customHeight="1" spans="1:8">
      <c r="A930" s="149" t="s">
        <v>776</v>
      </c>
      <c r="B930" s="155"/>
      <c r="C930" s="160">
        <v>185</v>
      </c>
      <c r="D930" s="151">
        <f t="shared" si="14"/>
        <v>0</v>
      </c>
      <c r="H930" s="161"/>
    </row>
    <row r="931" s="136" customFormat="1" ht="19.5" customHeight="1" spans="1:8">
      <c r="A931" s="149" t="s">
        <v>777</v>
      </c>
      <c r="B931" s="155"/>
      <c r="C931" s="160"/>
      <c r="D931" s="151" t="e">
        <f t="shared" si="14"/>
        <v>#DIV/0!</v>
      </c>
      <c r="H931" s="161"/>
    </row>
    <row r="932" s="136" customFormat="1" ht="19.5" customHeight="1" spans="1:8">
      <c r="A932" s="149" t="s">
        <v>778</v>
      </c>
      <c r="B932" s="155"/>
      <c r="C932" s="160"/>
      <c r="D932" s="151" t="e">
        <f t="shared" si="14"/>
        <v>#DIV/0!</v>
      </c>
      <c r="H932" s="161"/>
    </row>
    <row r="933" s="136" customFormat="1" ht="19.5" customHeight="1" spans="1:8">
      <c r="A933" s="149" t="s">
        <v>779</v>
      </c>
      <c r="B933" s="155"/>
      <c r="C933" s="160"/>
      <c r="D933" s="151" t="e">
        <f t="shared" si="14"/>
        <v>#DIV/0!</v>
      </c>
      <c r="H933" s="161"/>
    </row>
    <row r="934" s="136" customFormat="1" ht="19.5" customHeight="1" spans="1:8">
      <c r="A934" s="149" t="s">
        <v>780</v>
      </c>
      <c r="B934" s="155">
        <v>3768</v>
      </c>
      <c r="C934" s="160">
        <f>103+16+5000</f>
        <v>5119</v>
      </c>
      <c r="D934" s="151">
        <f t="shared" si="14"/>
        <v>0.736</v>
      </c>
      <c r="H934" s="161"/>
    </row>
    <row r="935" s="136" customFormat="1" ht="19.5" customHeight="1" spans="1:8">
      <c r="A935" s="149" t="s">
        <v>781</v>
      </c>
      <c r="B935" s="155"/>
      <c r="C935" s="154">
        <f>SUM(C936:C940)</f>
        <v>0</v>
      </c>
      <c r="D935" s="151" t="e">
        <f t="shared" si="14"/>
        <v>#DIV/0!</v>
      </c>
      <c r="H935" s="161"/>
    </row>
    <row r="936" s="136" customFormat="1" ht="19.5" customHeight="1" spans="1:8">
      <c r="A936" s="149" t="s">
        <v>782</v>
      </c>
      <c r="B936" s="155"/>
      <c r="C936" s="160"/>
      <c r="D936" s="151" t="e">
        <f t="shared" si="14"/>
        <v>#DIV/0!</v>
      </c>
      <c r="H936" s="161"/>
    </row>
    <row r="937" s="136" customFormat="1" ht="19.5" customHeight="1" spans="1:8">
      <c r="A937" s="149" t="s">
        <v>783</v>
      </c>
      <c r="B937" s="155"/>
      <c r="C937" s="160"/>
      <c r="D937" s="151" t="e">
        <f t="shared" si="14"/>
        <v>#DIV/0!</v>
      </c>
      <c r="H937" s="161"/>
    </row>
    <row r="938" s="136" customFormat="1" ht="19.5" customHeight="1" spans="1:8">
      <c r="A938" s="149" t="s">
        <v>784</v>
      </c>
      <c r="B938" s="155"/>
      <c r="C938" s="160"/>
      <c r="D938" s="151" t="e">
        <f t="shared" si="14"/>
        <v>#DIV/0!</v>
      </c>
      <c r="H938" s="161"/>
    </row>
    <row r="939" s="136" customFormat="1" ht="19.5" customHeight="1" spans="1:8">
      <c r="A939" s="149" t="s">
        <v>785</v>
      </c>
      <c r="B939" s="155"/>
      <c r="C939" s="160"/>
      <c r="D939" s="151" t="e">
        <f t="shared" si="14"/>
        <v>#DIV/0!</v>
      </c>
      <c r="H939" s="161"/>
    </row>
    <row r="940" s="136" customFormat="1" ht="19.5" customHeight="1" spans="1:8">
      <c r="A940" s="149" t="s">
        <v>786</v>
      </c>
      <c r="B940" s="155"/>
      <c r="C940" s="160"/>
      <c r="D940" s="151" t="e">
        <f t="shared" si="14"/>
        <v>#DIV/0!</v>
      </c>
      <c r="H940" s="161"/>
    </row>
    <row r="941" s="136" customFormat="1" ht="19.5" customHeight="1" spans="1:8">
      <c r="A941" s="149" t="s">
        <v>787</v>
      </c>
      <c r="B941" s="154">
        <f>SUM(B942:B947)</f>
        <v>1482</v>
      </c>
      <c r="C941" s="154">
        <f>SUM(C942:C947)</f>
        <v>555</v>
      </c>
      <c r="D941" s="151">
        <f t="shared" si="14"/>
        <v>2.67</v>
      </c>
      <c r="H941" s="161"/>
    </row>
    <row r="942" s="136" customFormat="1" ht="19.5" customHeight="1" spans="1:8">
      <c r="A942" s="149" t="s">
        <v>788</v>
      </c>
      <c r="B942" s="155">
        <v>1482</v>
      </c>
      <c r="C942" s="160">
        <v>555</v>
      </c>
      <c r="D942" s="151">
        <f t="shared" si="14"/>
        <v>2.67</v>
      </c>
      <c r="H942" s="161"/>
    </row>
    <row r="943" s="136" customFormat="1" ht="19.5" customHeight="1" spans="1:8">
      <c r="A943" s="149" t="s">
        <v>789</v>
      </c>
      <c r="B943" s="155"/>
      <c r="C943" s="160"/>
      <c r="D943" s="151" t="e">
        <f t="shared" si="14"/>
        <v>#DIV/0!</v>
      </c>
      <c r="H943" s="161"/>
    </row>
    <row r="944" s="136" customFormat="1" ht="19.5" customHeight="1" spans="1:8">
      <c r="A944" s="149" t="s">
        <v>790</v>
      </c>
      <c r="B944" s="155"/>
      <c r="C944" s="160"/>
      <c r="D944" s="151" t="e">
        <f t="shared" si="14"/>
        <v>#DIV/0!</v>
      </c>
      <c r="H944" s="161"/>
    </row>
    <row r="945" s="136" customFormat="1" ht="19.5" customHeight="1" spans="1:8">
      <c r="A945" s="149" t="s">
        <v>791</v>
      </c>
      <c r="B945" s="155"/>
      <c r="C945" s="160"/>
      <c r="D945" s="151" t="e">
        <f t="shared" si="14"/>
        <v>#DIV/0!</v>
      </c>
      <c r="H945" s="161"/>
    </row>
    <row r="946" s="136" customFormat="1" ht="19.5" customHeight="1" spans="1:8">
      <c r="A946" s="149" t="s">
        <v>792</v>
      </c>
      <c r="B946" s="155"/>
      <c r="C946" s="160"/>
      <c r="D946" s="151" t="e">
        <f t="shared" si="14"/>
        <v>#DIV/0!</v>
      </c>
      <c r="H946" s="161"/>
    </row>
    <row r="947" s="136" customFormat="1" ht="19.5" customHeight="1" spans="1:8">
      <c r="A947" s="149" t="s">
        <v>793</v>
      </c>
      <c r="B947" s="155"/>
      <c r="C947" s="160"/>
      <c r="D947" s="151" t="e">
        <f t="shared" si="14"/>
        <v>#DIV/0!</v>
      </c>
      <c r="H947" s="161"/>
    </row>
    <row r="948" s="136" customFormat="1" ht="19.5" customHeight="1" spans="1:8">
      <c r="A948" s="149" t="s">
        <v>794</v>
      </c>
      <c r="B948" s="154">
        <f>SUM(B949:B954)</f>
        <v>350</v>
      </c>
      <c r="C948" s="154">
        <f>SUM(C949:C954)</f>
        <v>320</v>
      </c>
      <c r="D948" s="151">
        <f t="shared" si="14"/>
        <v>1.094</v>
      </c>
      <c r="H948" s="161"/>
    </row>
    <row r="949" s="136" customFormat="1" ht="19.5" customHeight="1" spans="1:8">
      <c r="A949" s="149" t="s">
        <v>795</v>
      </c>
      <c r="B949" s="155"/>
      <c r="C949" s="160"/>
      <c r="D949" s="151" t="e">
        <f t="shared" si="14"/>
        <v>#DIV/0!</v>
      </c>
      <c r="H949" s="161"/>
    </row>
    <row r="950" s="136" customFormat="1" ht="19.5" customHeight="1" spans="1:8">
      <c r="A950" s="149" t="s">
        <v>796</v>
      </c>
      <c r="B950" s="155">
        <v>350</v>
      </c>
      <c r="C950" s="160">
        <v>320</v>
      </c>
      <c r="D950" s="151">
        <f t="shared" si="14"/>
        <v>1.094</v>
      </c>
      <c r="H950" s="161"/>
    </row>
    <row r="951" s="136" customFormat="1" ht="19.5" customHeight="1" spans="1:8">
      <c r="A951" s="149" t="s">
        <v>797</v>
      </c>
      <c r="B951" s="155"/>
      <c r="C951" s="160"/>
      <c r="D951" s="151" t="e">
        <f t="shared" si="14"/>
        <v>#DIV/0!</v>
      </c>
      <c r="H951" s="161"/>
    </row>
    <row r="952" s="136" customFormat="1" ht="19.5" customHeight="1" spans="1:8">
      <c r="A952" s="149" t="s">
        <v>798</v>
      </c>
      <c r="B952" s="155"/>
      <c r="C952" s="160"/>
      <c r="D952" s="151" t="e">
        <f t="shared" si="14"/>
        <v>#DIV/0!</v>
      </c>
      <c r="H952" s="161"/>
    </row>
    <row r="953" s="136" customFormat="1" ht="19.5" customHeight="1" spans="1:8">
      <c r="A953" s="149" t="s">
        <v>799</v>
      </c>
      <c r="B953" s="155"/>
      <c r="C953" s="160"/>
      <c r="D953" s="151" t="e">
        <f t="shared" si="14"/>
        <v>#DIV/0!</v>
      </c>
      <c r="H953" s="161"/>
    </row>
    <row r="954" s="136" customFormat="1" ht="19.5" customHeight="1" spans="1:8">
      <c r="A954" s="149" t="s">
        <v>800</v>
      </c>
      <c r="B954" s="155"/>
      <c r="C954" s="160"/>
      <c r="D954" s="151" t="e">
        <f t="shared" si="14"/>
        <v>#DIV/0!</v>
      </c>
      <c r="H954" s="161"/>
    </row>
    <row r="955" s="136" customFormat="1" ht="19.5" customHeight="1" spans="1:8">
      <c r="A955" s="149" t="s">
        <v>801</v>
      </c>
      <c r="B955" s="155"/>
      <c r="C955" s="154">
        <f>SUM(C956:C958)</f>
        <v>0</v>
      </c>
      <c r="D955" s="151" t="e">
        <f t="shared" si="14"/>
        <v>#DIV/0!</v>
      </c>
      <c r="H955" s="161"/>
    </row>
    <row r="956" s="136" customFormat="1" ht="19.5" customHeight="1" spans="1:8">
      <c r="A956" s="149" t="s">
        <v>802</v>
      </c>
      <c r="B956" s="155"/>
      <c r="C956" s="160"/>
      <c r="D956" s="151" t="e">
        <f t="shared" si="14"/>
        <v>#DIV/0!</v>
      </c>
      <c r="H956" s="161"/>
    </row>
    <row r="957" s="136" customFormat="1" ht="19.5" customHeight="1" spans="1:8">
      <c r="A957" s="149" t="s">
        <v>803</v>
      </c>
      <c r="B957" s="155"/>
      <c r="C957" s="160"/>
      <c r="D957" s="151" t="e">
        <f t="shared" si="14"/>
        <v>#DIV/0!</v>
      </c>
      <c r="H957" s="161"/>
    </row>
    <row r="958" s="136" customFormat="1" ht="19.5" customHeight="1" spans="1:8">
      <c r="A958" s="149" t="s">
        <v>804</v>
      </c>
      <c r="B958" s="155"/>
      <c r="C958" s="160"/>
      <c r="D958" s="151" t="e">
        <f t="shared" si="14"/>
        <v>#DIV/0!</v>
      </c>
      <c r="H958" s="161"/>
    </row>
    <row r="959" s="136" customFormat="1" ht="19.5" customHeight="1" spans="1:8">
      <c r="A959" s="149" t="s">
        <v>805</v>
      </c>
      <c r="B959" s="155"/>
      <c r="C959" s="154">
        <f>SUM(C960:C961)</f>
        <v>0</v>
      </c>
      <c r="D959" s="151" t="e">
        <f t="shared" si="14"/>
        <v>#DIV/0!</v>
      </c>
      <c r="H959" s="161"/>
    </row>
    <row r="960" s="136" customFormat="1" ht="19.5" customHeight="1" spans="1:8">
      <c r="A960" s="149" t="s">
        <v>806</v>
      </c>
      <c r="B960" s="155"/>
      <c r="C960" s="160"/>
      <c r="D960" s="151" t="e">
        <f t="shared" si="14"/>
        <v>#DIV/0!</v>
      </c>
      <c r="H960" s="161"/>
    </row>
    <row r="961" s="136" customFormat="1" ht="19.5" customHeight="1" spans="1:8">
      <c r="A961" s="149" t="s">
        <v>807</v>
      </c>
      <c r="B961" s="155"/>
      <c r="C961" s="160"/>
      <c r="D961" s="151" t="e">
        <f t="shared" si="14"/>
        <v>#DIV/0!</v>
      </c>
      <c r="H961" s="161"/>
    </row>
    <row r="962" s="136" customFormat="1" ht="19.5" customHeight="1" spans="1:8">
      <c r="A962" s="149" t="s">
        <v>808</v>
      </c>
      <c r="B962" s="150">
        <f>SUM(B963,B986,B996,B1006,B1011,B1018,B1023)</f>
        <v>12240</v>
      </c>
      <c r="C962" s="150">
        <f>SUM(C963,C986,C996,C1006,C1011,C1018,C1023)</f>
        <v>9310</v>
      </c>
      <c r="D962" s="151">
        <f t="shared" si="14"/>
        <v>1.315</v>
      </c>
      <c r="H962" s="161"/>
    </row>
    <row r="963" s="136" customFormat="1" ht="19.5" customHeight="1" spans="1:8">
      <c r="A963" s="149" t="s">
        <v>809</v>
      </c>
      <c r="B963" s="154">
        <f>SUM(B964:B985)</f>
        <v>5378</v>
      </c>
      <c r="C963" s="154">
        <f>SUM(C964:C985)</f>
        <v>5525</v>
      </c>
      <c r="D963" s="151">
        <f t="shared" si="14"/>
        <v>0.973</v>
      </c>
      <c r="H963" s="161"/>
    </row>
    <row r="964" s="136" customFormat="1" ht="19.5" customHeight="1" spans="1:8">
      <c r="A964" s="149" t="s">
        <v>674</v>
      </c>
      <c r="B964" s="155">
        <v>834</v>
      </c>
      <c r="C964" s="160">
        <v>841</v>
      </c>
      <c r="D964" s="151">
        <f t="shared" si="14"/>
        <v>0.992</v>
      </c>
      <c r="H964" s="161"/>
    </row>
    <row r="965" s="136" customFormat="1" ht="19.5" customHeight="1" spans="1:8">
      <c r="A965" s="149" t="s">
        <v>675</v>
      </c>
      <c r="B965" s="155">
        <v>106</v>
      </c>
      <c r="C965" s="160">
        <v>122</v>
      </c>
      <c r="D965" s="151">
        <f t="shared" ref="D965:D1028" si="15">B965/C965</f>
        <v>0.869</v>
      </c>
      <c r="H965" s="161"/>
    </row>
    <row r="966" s="136" customFormat="1" ht="19.5" customHeight="1" spans="1:8">
      <c r="A966" s="149" t="s">
        <v>676</v>
      </c>
      <c r="B966" s="155"/>
      <c r="C966" s="160"/>
      <c r="D966" s="151" t="e">
        <f t="shared" si="15"/>
        <v>#DIV/0!</v>
      </c>
      <c r="H966" s="161"/>
    </row>
    <row r="967" s="136" customFormat="1" ht="19.5" customHeight="1" spans="1:8">
      <c r="A967" s="149" t="s">
        <v>810</v>
      </c>
      <c r="B967" s="155"/>
      <c r="C967" s="160"/>
      <c r="D967" s="151" t="e">
        <f t="shared" si="15"/>
        <v>#DIV/0!</v>
      </c>
      <c r="H967" s="161"/>
    </row>
    <row r="968" s="136" customFormat="1" ht="19.5" customHeight="1" spans="1:8">
      <c r="A968" s="149" t="s">
        <v>811</v>
      </c>
      <c r="B968" s="155">
        <v>664</v>
      </c>
      <c r="C968" s="160">
        <v>646</v>
      </c>
      <c r="D968" s="151">
        <f t="shared" si="15"/>
        <v>1.028</v>
      </c>
      <c r="H968" s="161"/>
    </row>
    <row r="969" s="136" customFormat="1" ht="19.5" customHeight="1" spans="1:8">
      <c r="A969" s="149" t="s">
        <v>812</v>
      </c>
      <c r="B969" s="155"/>
      <c r="C969" s="160"/>
      <c r="D969" s="151" t="e">
        <f t="shared" si="15"/>
        <v>#DIV/0!</v>
      </c>
      <c r="H969" s="161"/>
    </row>
    <row r="970" s="136" customFormat="1" ht="19.5" customHeight="1" spans="1:8">
      <c r="A970" s="149" t="s">
        <v>813</v>
      </c>
      <c r="B970" s="155"/>
      <c r="C970" s="160"/>
      <c r="D970" s="151" t="e">
        <f t="shared" si="15"/>
        <v>#DIV/0!</v>
      </c>
      <c r="H970" s="161"/>
    </row>
    <row r="971" s="136" customFormat="1" ht="19.5" customHeight="1" spans="1:8">
      <c r="A971" s="149" t="s">
        <v>814</v>
      </c>
      <c r="B971" s="155"/>
      <c r="C971" s="160"/>
      <c r="D971" s="151" t="e">
        <f t="shared" si="15"/>
        <v>#DIV/0!</v>
      </c>
      <c r="H971" s="161"/>
    </row>
    <row r="972" s="136" customFormat="1" ht="19.5" customHeight="1" spans="1:8">
      <c r="A972" s="149" t="s">
        <v>815</v>
      </c>
      <c r="B972" s="155">
        <v>51</v>
      </c>
      <c r="C972" s="160">
        <v>51</v>
      </c>
      <c r="D972" s="151">
        <f t="shared" si="15"/>
        <v>1</v>
      </c>
      <c r="H972" s="161"/>
    </row>
    <row r="973" s="136" customFormat="1" ht="19.5" customHeight="1" spans="1:8">
      <c r="A973" s="149" t="s">
        <v>816</v>
      </c>
      <c r="B973" s="155"/>
      <c r="C973" s="160"/>
      <c r="D973" s="151" t="e">
        <f t="shared" si="15"/>
        <v>#DIV/0!</v>
      </c>
      <c r="H973" s="161"/>
    </row>
    <row r="974" s="136" customFormat="1" ht="19.5" customHeight="1" spans="1:8">
      <c r="A974" s="149" t="s">
        <v>817</v>
      </c>
      <c r="B974" s="155"/>
      <c r="C974" s="160"/>
      <c r="D974" s="151" t="e">
        <f t="shared" si="15"/>
        <v>#DIV/0!</v>
      </c>
      <c r="H974" s="161"/>
    </row>
    <row r="975" s="136" customFormat="1" ht="19.5" customHeight="1" spans="1:8">
      <c r="A975" s="149" t="s">
        <v>818</v>
      </c>
      <c r="B975" s="155"/>
      <c r="C975" s="160"/>
      <c r="D975" s="151" t="e">
        <f t="shared" si="15"/>
        <v>#DIV/0!</v>
      </c>
      <c r="H975" s="161"/>
    </row>
    <row r="976" s="136" customFormat="1" ht="19.5" customHeight="1" spans="1:8">
      <c r="A976" s="149" t="s">
        <v>819</v>
      </c>
      <c r="B976" s="155"/>
      <c r="C976" s="160"/>
      <c r="D976" s="151" t="e">
        <f t="shared" si="15"/>
        <v>#DIV/0!</v>
      </c>
      <c r="H976" s="161"/>
    </row>
    <row r="977" s="136" customFormat="1" ht="19.5" customHeight="1" spans="1:8">
      <c r="A977" s="149" t="s">
        <v>820</v>
      </c>
      <c r="B977" s="155"/>
      <c r="C977" s="160"/>
      <c r="D977" s="151" t="e">
        <f t="shared" si="15"/>
        <v>#DIV/0!</v>
      </c>
      <c r="H977" s="161"/>
    </row>
    <row r="978" s="136" customFormat="1" ht="19.5" customHeight="1" spans="1:8">
      <c r="A978" s="149" t="s">
        <v>821</v>
      </c>
      <c r="B978" s="155"/>
      <c r="C978" s="160"/>
      <c r="D978" s="151" t="e">
        <f t="shared" si="15"/>
        <v>#DIV/0!</v>
      </c>
      <c r="H978" s="161"/>
    </row>
    <row r="979" s="136" customFormat="1" ht="19.5" customHeight="1" spans="1:8">
      <c r="A979" s="149" t="s">
        <v>822</v>
      </c>
      <c r="B979" s="155"/>
      <c r="C979" s="160"/>
      <c r="D979" s="151" t="e">
        <f t="shared" si="15"/>
        <v>#DIV/0!</v>
      </c>
      <c r="H979" s="161"/>
    </row>
    <row r="980" s="136" customFormat="1" ht="19.5" customHeight="1" spans="1:8">
      <c r="A980" s="149" t="s">
        <v>823</v>
      </c>
      <c r="B980" s="155"/>
      <c r="C980" s="160"/>
      <c r="D980" s="151" t="e">
        <f t="shared" si="15"/>
        <v>#DIV/0!</v>
      </c>
      <c r="H980" s="161"/>
    </row>
    <row r="981" s="136" customFormat="1" ht="19.5" customHeight="1" spans="1:8">
      <c r="A981" s="149" t="s">
        <v>824</v>
      </c>
      <c r="B981" s="155"/>
      <c r="C981" s="160"/>
      <c r="D981" s="151" t="e">
        <f t="shared" si="15"/>
        <v>#DIV/0!</v>
      </c>
      <c r="H981" s="161"/>
    </row>
    <row r="982" s="136" customFormat="1" ht="19.5" customHeight="1" spans="1:8">
      <c r="A982" s="149" t="s">
        <v>825</v>
      </c>
      <c r="B982" s="155"/>
      <c r="C982" s="160"/>
      <c r="D982" s="151" t="e">
        <f t="shared" si="15"/>
        <v>#DIV/0!</v>
      </c>
      <c r="H982" s="161"/>
    </row>
    <row r="983" s="136" customFormat="1" ht="19.5" customHeight="1" spans="1:8">
      <c r="A983" s="149" t="s">
        <v>826</v>
      </c>
      <c r="B983" s="155"/>
      <c r="C983" s="160"/>
      <c r="D983" s="151" t="e">
        <f t="shared" si="15"/>
        <v>#DIV/0!</v>
      </c>
      <c r="H983" s="161"/>
    </row>
    <row r="984" s="136" customFormat="1" ht="19.5" customHeight="1" spans="1:8">
      <c r="A984" s="149" t="s">
        <v>827</v>
      </c>
      <c r="B984" s="155"/>
      <c r="C984" s="160"/>
      <c r="D984" s="151" t="e">
        <f t="shared" si="15"/>
        <v>#DIV/0!</v>
      </c>
      <c r="H984" s="161"/>
    </row>
    <row r="985" s="136" customFormat="1" ht="19.5" customHeight="1" spans="1:8">
      <c r="A985" s="149" t="s">
        <v>828</v>
      </c>
      <c r="B985" s="155">
        <v>3723</v>
      </c>
      <c r="C985" s="160">
        <v>3865</v>
      </c>
      <c r="D985" s="151">
        <f t="shared" si="15"/>
        <v>0.963</v>
      </c>
      <c r="H985" s="161"/>
    </row>
    <row r="986" s="136" customFormat="1" ht="19.5" customHeight="1" spans="1:8">
      <c r="A986" s="149" t="s">
        <v>829</v>
      </c>
      <c r="B986" s="155"/>
      <c r="C986" s="154">
        <f>SUM(C987:C995)</f>
        <v>0</v>
      </c>
      <c r="D986" s="151" t="e">
        <f t="shared" si="15"/>
        <v>#DIV/0!</v>
      </c>
      <c r="H986" s="161"/>
    </row>
    <row r="987" s="136" customFormat="1" ht="19.5" customHeight="1" spans="1:8">
      <c r="A987" s="149" t="s">
        <v>674</v>
      </c>
      <c r="B987" s="155"/>
      <c r="C987" s="160"/>
      <c r="D987" s="151" t="e">
        <f t="shared" si="15"/>
        <v>#DIV/0!</v>
      </c>
      <c r="H987" s="161"/>
    </row>
    <row r="988" s="136" customFormat="1" ht="19.5" customHeight="1" spans="1:8">
      <c r="A988" s="149" t="s">
        <v>675</v>
      </c>
      <c r="B988" s="155"/>
      <c r="C988" s="160"/>
      <c r="D988" s="151" t="e">
        <f t="shared" si="15"/>
        <v>#DIV/0!</v>
      </c>
      <c r="H988" s="161"/>
    </row>
    <row r="989" s="136" customFormat="1" ht="19.5" customHeight="1" spans="1:8">
      <c r="A989" s="149" t="s">
        <v>676</v>
      </c>
      <c r="B989" s="155"/>
      <c r="C989" s="160"/>
      <c r="D989" s="151" t="e">
        <f t="shared" si="15"/>
        <v>#DIV/0!</v>
      </c>
      <c r="H989" s="161"/>
    </row>
    <row r="990" s="136" customFormat="1" ht="19.5" customHeight="1" spans="1:8">
      <c r="A990" s="149" t="s">
        <v>830</v>
      </c>
      <c r="B990" s="155"/>
      <c r="C990" s="160"/>
      <c r="D990" s="151" t="e">
        <f t="shared" si="15"/>
        <v>#DIV/0!</v>
      </c>
      <c r="H990" s="161"/>
    </row>
    <row r="991" s="136" customFormat="1" ht="19.5" customHeight="1" spans="1:8">
      <c r="A991" s="149" t="s">
        <v>831</v>
      </c>
      <c r="B991" s="155"/>
      <c r="C991" s="160"/>
      <c r="D991" s="151" t="e">
        <f t="shared" si="15"/>
        <v>#DIV/0!</v>
      </c>
      <c r="H991" s="161"/>
    </row>
    <row r="992" s="136" customFormat="1" ht="19.5" customHeight="1" spans="1:8">
      <c r="A992" s="149" t="s">
        <v>832</v>
      </c>
      <c r="B992" s="155"/>
      <c r="C992" s="160"/>
      <c r="D992" s="151" t="e">
        <f t="shared" si="15"/>
        <v>#DIV/0!</v>
      </c>
      <c r="H992" s="161"/>
    </row>
    <row r="993" s="136" customFormat="1" ht="19.5" customHeight="1" spans="1:8">
      <c r="A993" s="149" t="s">
        <v>833</v>
      </c>
      <c r="B993" s="155"/>
      <c r="C993" s="160"/>
      <c r="D993" s="151" t="e">
        <f t="shared" si="15"/>
        <v>#DIV/0!</v>
      </c>
      <c r="H993" s="161"/>
    </row>
    <row r="994" s="136" customFormat="1" ht="19.5" customHeight="1" spans="1:8">
      <c r="A994" s="149" t="s">
        <v>834</v>
      </c>
      <c r="B994" s="155"/>
      <c r="C994" s="160"/>
      <c r="D994" s="151" t="e">
        <f t="shared" si="15"/>
        <v>#DIV/0!</v>
      </c>
      <c r="H994" s="161"/>
    </row>
    <row r="995" s="136" customFormat="1" ht="19.5" customHeight="1" spans="1:8">
      <c r="A995" s="149" t="s">
        <v>835</v>
      </c>
      <c r="B995" s="155"/>
      <c r="C995" s="160"/>
      <c r="D995" s="151" t="e">
        <f t="shared" si="15"/>
        <v>#DIV/0!</v>
      </c>
      <c r="H995" s="161"/>
    </row>
    <row r="996" s="136" customFormat="1" ht="19.5" customHeight="1" spans="1:8">
      <c r="A996" s="149" t="s">
        <v>836</v>
      </c>
      <c r="B996" s="155"/>
      <c r="C996" s="154">
        <f>SUM(C997:C1005)</f>
        <v>0</v>
      </c>
      <c r="D996" s="151" t="e">
        <f t="shared" si="15"/>
        <v>#DIV/0!</v>
      </c>
      <c r="H996" s="161"/>
    </row>
    <row r="997" s="136" customFormat="1" ht="19.5" customHeight="1" spans="1:8">
      <c r="A997" s="149" t="s">
        <v>674</v>
      </c>
      <c r="B997" s="155"/>
      <c r="C997" s="160"/>
      <c r="D997" s="151" t="e">
        <f t="shared" si="15"/>
        <v>#DIV/0!</v>
      </c>
      <c r="H997" s="161"/>
    </row>
    <row r="998" s="136" customFormat="1" ht="19.5" customHeight="1" spans="1:8">
      <c r="A998" s="149" t="s">
        <v>675</v>
      </c>
      <c r="B998" s="155"/>
      <c r="C998" s="160"/>
      <c r="D998" s="151" t="e">
        <f t="shared" si="15"/>
        <v>#DIV/0!</v>
      </c>
      <c r="H998" s="161"/>
    </row>
    <row r="999" s="136" customFormat="1" ht="19.5" customHeight="1" spans="1:8">
      <c r="A999" s="149" t="s">
        <v>676</v>
      </c>
      <c r="B999" s="155"/>
      <c r="C999" s="160"/>
      <c r="D999" s="151" t="e">
        <f t="shared" si="15"/>
        <v>#DIV/0!</v>
      </c>
      <c r="H999" s="161"/>
    </row>
    <row r="1000" s="136" customFormat="1" ht="19.5" customHeight="1" spans="1:8">
      <c r="A1000" s="149" t="s">
        <v>837</v>
      </c>
      <c r="B1000" s="155"/>
      <c r="C1000" s="160"/>
      <c r="D1000" s="151" t="e">
        <f t="shared" si="15"/>
        <v>#DIV/0!</v>
      </c>
      <c r="H1000" s="161"/>
    </row>
    <row r="1001" s="136" customFormat="1" ht="19.5" customHeight="1" spans="1:8">
      <c r="A1001" s="149" t="s">
        <v>838</v>
      </c>
      <c r="B1001" s="155"/>
      <c r="C1001" s="160"/>
      <c r="D1001" s="151" t="e">
        <f t="shared" si="15"/>
        <v>#DIV/0!</v>
      </c>
      <c r="H1001" s="161"/>
    </row>
    <row r="1002" s="136" customFormat="1" ht="19.5" customHeight="1" spans="1:8">
      <c r="A1002" s="149" t="s">
        <v>839</v>
      </c>
      <c r="B1002" s="155"/>
      <c r="C1002" s="160"/>
      <c r="D1002" s="151" t="e">
        <f t="shared" si="15"/>
        <v>#DIV/0!</v>
      </c>
      <c r="H1002" s="161"/>
    </row>
    <row r="1003" s="136" customFormat="1" ht="19.5" customHeight="1" spans="1:8">
      <c r="A1003" s="149" t="s">
        <v>840</v>
      </c>
      <c r="B1003" s="155"/>
      <c r="C1003" s="160"/>
      <c r="D1003" s="151" t="e">
        <f t="shared" si="15"/>
        <v>#DIV/0!</v>
      </c>
      <c r="H1003" s="161"/>
    </row>
    <row r="1004" s="136" customFormat="1" ht="19.5" customHeight="1" spans="1:8">
      <c r="A1004" s="149" t="s">
        <v>841</v>
      </c>
      <c r="B1004" s="155"/>
      <c r="C1004" s="160"/>
      <c r="D1004" s="151" t="e">
        <f t="shared" si="15"/>
        <v>#DIV/0!</v>
      </c>
      <c r="H1004" s="161"/>
    </row>
    <row r="1005" s="136" customFormat="1" ht="19.5" customHeight="1" spans="1:8">
      <c r="A1005" s="149" t="s">
        <v>842</v>
      </c>
      <c r="B1005" s="155"/>
      <c r="C1005" s="160"/>
      <c r="D1005" s="151" t="e">
        <f t="shared" si="15"/>
        <v>#DIV/0!</v>
      </c>
      <c r="H1005" s="161"/>
    </row>
    <row r="1006" s="136" customFormat="1" ht="19.5" customHeight="1" spans="1:8">
      <c r="A1006" s="149" t="s">
        <v>843</v>
      </c>
      <c r="B1006" s="155"/>
      <c r="C1006" s="154">
        <f>SUM(C1007:C1010)</f>
        <v>0</v>
      </c>
      <c r="D1006" s="151" t="e">
        <f t="shared" si="15"/>
        <v>#DIV/0!</v>
      </c>
      <c r="H1006" s="161"/>
    </row>
    <row r="1007" s="136" customFormat="1" ht="19.5" customHeight="1" spans="1:8">
      <c r="A1007" s="149" t="s">
        <v>844</v>
      </c>
      <c r="B1007" s="155"/>
      <c r="C1007" s="160"/>
      <c r="D1007" s="151" t="e">
        <f t="shared" si="15"/>
        <v>#DIV/0!</v>
      </c>
      <c r="H1007" s="161"/>
    </row>
    <row r="1008" s="136" customFormat="1" ht="19.5" customHeight="1" spans="1:8">
      <c r="A1008" s="149" t="s">
        <v>845</v>
      </c>
      <c r="B1008" s="155"/>
      <c r="C1008" s="160"/>
      <c r="D1008" s="151" t="e">
        <f t="shared" si="15"/>
        <v>#DIV/0!</v>
      </c>
      <c r="H1008" s="161"/>
    </row>
    <row r="1009" s="136" customFormat="1" ht="19.5" customHeight="1" spans="1:8">
      <c r="A1009" s="149" t="s">
        <v>846</v>
      </c>
      <c r="B1009" s="155"/>
      <c r="C1009" s="160"/>
      <c r="D1009" s="151" t="e">
        <f t="shared" si="15"/>
        <v>#DIV/0!</v>
      </c>
      <c r="H1009" s="161"/>
    </row>
    <row r="1010" s="136" customFormat="1" ht="19.5" customHeight="1" spans="1:8">
      <c r="A1010" s="149" t="s">
        <v>847</v>
      </c>
      <c r="B1010" s="155"/>
      <c r="C1010" s="160"/>
      <c r="D1010" s="151" t="e">
        <f t="shared" si="15"/>
        <v>#DIV/0!</v>
      </c>
      <c r="H1010" s="161"/>
    </row>
    <row r="1011" s="136" customFormat="1" ht="19.5" customHeight="1" spans="1:8">
      <c r="A1011" s="149" t="s">
        <v>848</v>
      </c>
      <c r="B1011" s="155"/>
      <c r="C1011" s="154">
        <f>SUM(C1012:C1017)</f>
        <v>0</v>
      </c>
      <c r="D1011" s="151" t="e">
        <f t="shared" si="15"/>
        <v>#DIV/0!</v>
      </c>
      <c r="H1011" s="161"/>
    </row>
    <row r="1012" s="136" customFormat="1" ht="19.5" customHeight="1" spans="1:8">
      <c r="A1012" s="149" t="s">
        <v>674</v>
      </c>
      <c r="B1012" s="155"/>
      <c r="C1012" s="160"/>
      <c r="D1012" s="151" t="e">
        <f t="shared" si="15"/>
        <v>#DIV/0!</v>
      </c>
      <c r="H1012" s="161"/>
    </row>
    <row r="1013" s="136" customFormat="1" ht="19.5" customHeight="1" spans="1:8">
      <c r="A1013" s="149" t="s">
        <v>675</v>
      </c>
      <c r="B1013" s="155"/>
      <c r="C1013" s="160"/>
      <c r="D1013" s="151" t="e">
        <f t="shared" si="15"/>
        <v>#DIV/0!</v>
      </c>
      <c r="H1013" s="161"/>
    </row>
    <row r="1014" s="136" customFormat="1" ht="19.5" customHeight="1" spans="1:8">
      <c r="A1014" s="149" t="s">
        <v>676</v>
      </c>
      <c r="B1014" s="155"/>
      <c r="C1014" s="160"/>
      <c r="D1014" s="151" t="e">
        <f t="shared" si="15"/>
        <v>#DIV/0!</v>
      </c>
      <c r="H1014" s="161"/>
    </row>
    <row r="1015" s="136" customFormat="1" ht="19.5" customHeight="1" spans="1:8">
      <c r="A1015" s="149" t="s">
        <v>834</v>
      </c>
      <c r="B1015" s="155"/>
      <c r="C1015" s="160"/>
      <c r="D1015" s="151" t="e">
        <f t="shared" si="15"/>
        <v>#DIV/0!</v>
      </c>
      <c r="H1015" s="161"/>
    </row>
    <row r="1016" s="136" customFormat="1" ht="19.5" customHeight="1" spans="1:8">
      <c r="A1016" s="149" t="s">
        <v>849</v>
      </c>
      <c r="B1016" s="155"/>
      <c r="C1016" s="160"/>
      <c r="D1016" s="151" t="e">
        <f t="shared" si="15"/>
        <v>#DIV/0!</v>
      </c>
      <c r="H1016" s="161"/>
    </row>
    <row r="1017" s="136" customFormat="1" ht="19.5" customHeight="1" spans="1:8">
      <c r="A1017" s="149" t="s">
        <v>850</v>
      </c>
      <c r="B1017" s="155"/>
      <c r="C1017" s="160"/>
      <c r="D1017" s="151" t="e">
        <f t="shared" si="15"/>
        <v>#DIV/0!</v>
      </c>
      <c r="H1017" s="161"/>
    </row>
    <row r="1018" s="136" customFormat="1" ht="19.5" customHeight="1" spans="1:8">
      <c r="A1018" s="149" t="s">
        <v>851</v>
      </c>
      <c r="B1018" s="154">
        <f>SUM(B1019:B1022)</f>
        <v>1740</v>
      </c>
      <c r="C1018" s="154">
        <f>SUM(C1019:C1022)</f>
        <v>0</v>
      </c>
      <c r="D1018" s="151" t="e">
        <f t="shared" si="15"/>
        <v>#DIV/0!</v>
      </c>
      <c r="H1018" s="161"/>
    </row>
    <row r="1019" s="136" customFormat="1" ht="19.5" customHeight="1" spans="1:8">
      <c r="A1019" s="149" t="s">
        <v>852</v>
      </c>
      <c r="B1019" s="155">
        <v>1740</v>
      </c>
      <c r="C1019" s="160"/>
      <c r="D1019" s="151" t="e">
        <f t="shared" si="15"/>
        <v>#DIV/0!</v>
      </c>
      <c r="H1019" s="161"/>
    </row>
    <row r="1020" s="136" customFormat="1" ht="19.5" customHeight="1" spans="1:8">
      <c r="A1020" s="149" t="s">
        <v>853</v>
      </c>
      <c r="B1020" s="155"/>
      <c r="C1020" s="160"/>
      <c r="D1020" s="151" t="e">
        <f t="shared" si="15"/>
        <v>#DIV/0!</v>
      </c>
      <c r="H1020" s="161"/>
    </row>
    <row r="1021" s="136" customFormat="1" ht="19.5" customHeight="1" spans="1:8">
      <c r="A1021" s="149" t="s">
        <v>854</v>
      </c>
      <c r="B1021" s="155"/>
      <c r="C1021" s="160"/>
      <c r="D1021" s="151" t="e">
        <f t="shared" si="15"/>
        <v>#DIV/0!</v>
      </c>
      <c r="H1021" s="161"/>
    </row>
    <row r="1022" s="136" customFormat="1" ht="19.5" customHeight="1" spans="1:8">
      <c r="A1022" s="149" t="s">
        <v>855</v>
      </c>
      <c r="B1022" s="155"/>
      <c r="C1022" s="160"/>
      <c r="D1022" s="151" t="e">
        <f t="shared" si="15"/>
        <v>#DIV/0!</v>
      </c>
      <c r="H1022" s="161"/>
    </row>
    <row r="1023" s="136" customFormat="1" ht="19.5" customHeight="1" spans="1:8">
      <c r="A1023" s="149" t="s">
        <v>856</v>
      </c>
      <c r="B1023" s="154">
        <f>SUM(B1024:B1025)</f>
        <v>5122</v>
      </c>
      <c r="C1023" s="154">
        <f>SUM(C1024:C1025)</f>
        <v>3785</v>
      </c>
      <c r="D1023" s="151">
        <f t="shared" si="15"/>
        <v>1.353</v>
      </c>
      <c r="H1023" s="161"/>
    </row>
    <row r="1024" s="136" customFormat="1" ht="19.5" customHeight="1" spans="1:8">
      <c r="A1024" s="149" t="s">
        <v>857</v>
      </c>
      <c r="B1024" s="155">
        <v>4963</v>
      </c>
      <c r="C1024" s="160">
        <v>3660</v>
      </c>
      <c r="D1024" s="151">
        <f t="shared" si="15"/>
        <v>1.356</v>
      </c>
      <c r="H1024" s="161"/>
    </row>
    <row r="1025" s="136" customFormat="1" ht="19.5" customHeight="1" spans="1:8">
      <c r="A1025" s="149" t="s">
        <v>858</v>
      </c>
      <c r="B1025" s="155">
        <v>159</v>
      </c>
      <c r="C1025" s="160">
        <v>125</v>
      </c>
      <c r="D1025" s="151">
        <f t="shared" si="15"/>
        <v>1.272</v>
      </c>
      <c r="H1025" s="161"/>
    </row>
    <row r="1026" s="136" customFormat="1" ht="19.5" customHeight="1" spans="1:8">
      <c r="A1026" s="149" t="s">
        <v>859</v>
      </c>
      <c r="B1026" s="150">
        <f>SUM(B1027,B1037,B1053,B1058,B1072,B1080,B1086,B1093)</f>
        <v>13450</v>
      </c>
      <c r="C1026" s="150">
        <f>SUM(C1027,C1037,C1053,C1058,C1072,C1080,C1086,C1093)</f>
        <v>13630</v>
      </c>
      <c r="D1026" s="151">
        <f t="shared" si="15"/>
        <v>0.987</v>
      </c>
      <c r="H1026" s="161"/>
    </row>
    <row r="1027" s="136" customFormat="1" ht="19.5" customHeight="1" spans="1:8">
      <c r="A1027" s="149" t="s">
        <v>860</v>
      </c>
      <c r="B1027" s="155"/>
      <c r="C1027" s="154">
        <f>SUM(C1028:C1036)</f>
        <v>0</v>
      </c>
      <c r="D1027" s="151" t="e">
        <f t="shared" si="15"/>
        <v>#DIV/0!</v>
      </c>
      <c r="H1027" s="161"/>
    </row>
    <row r="1028" s="136" customFormat="1" ht="19.5" customHeight="1" spans="1:8">
      <c r="A1028" s="149" t="s">
        <v>674</v>
      </c>
      <c r="B1028" s="155"/>
      <c r="C1028" s="160"/>
      <c r="D1028" s="151" t="e">
        <f t="shared" si="15"/>
        <v>#DIV/0!</v>
      </c>
      <c r="H1028" s="161"/>
    </row>
    <row r="1029" s="136" customFormat="1" ht="19.5" customHeight="1" spans="1:8">
      <c r="A1029" s="149" t="s">
        <v>675</v>
      </c>
      <c r="B1029" s="155"/>
      <c r="C1029" s="160"/>
      <c r="D1029" s="151" t="e">
        <f t="shared" ref="D1029:D1092" si="16">B1029/C1029</f>
        <v>#DIV/0!</v>
      </c>
      <c r="H1029" s="161"/>
    </row>
    <row r="1030" s="136" customFormat="1" ht="19.5" customHeight="1" spans="1:8">
      <c r="A1030" s="149" t="s">
        <v>676</v>
      </c>
      <c r="B1030" s="155"/>
      <c r="C1030" s="160"/>
      <c r="D1030" s="151" t="e">
        <f t="shared" si="16"/>
        <v>#DIV/0!</v>
      </c>
      <c r="H1030" s="161"/>
    </row>
    <row r="1031" s="136" customFormat="1" ht="19.5" customHeight="1" spans="1:8">
      <c r="A1031" s="149" t="s">
        <v>861</v>
      </c>
      <c r="B1031" s="155"/>
      <c r="C1031" s="160"/>
      <c r="D1031" s="151" t="e">
        <f t="shared" si="16"/>
        <v>#DIV/0!</v>
      </c>
      <c r="H1031" s="161"/>
    </row>
    <row r="1032" s="136" customFormat="1" ht="19.5" customHeight="1" spans="1:8">
      <c r="A1032" s="149" t="s">
        <v>862</v>
      </c>
      <c r="B1032" s="155"/>
      <c r="C1032" s="160"/>
      <c r="D1032" s="151" t="e">
        <f t="shared" si="16"/>
        <v>#DIV/0!</v>
      </c>
      <c r="H1032" s="161"/>
    </row>
    <row r="1033" s="136" customFormat="1" ht="19.5" customHeight="1" spans="1:8">
      <c r="A1033" s="149" t="s">
        <v>863</v>
      </c>
      <c r="B1033" s="155"/>
      <c r="C1033" s="160"/>
      <c r="D1033" s="151" t="e">
        <f t="shared" si="16"/>
        <v>#DIV/0!</v>
      </c>
      <c r="H1033" s="161"/>
    </row>
    <row r="1034" s="136" customFormat="1" ht="19.5" customHeight="1" spans="1:8">
      <c r="A1034" s="149" t="s">
        <v>864</v>
      </c>
      <c r="B1034" s="155"/>
      <c r="C1034" s="160"/>
      <c r="D1034" s="151" t="e">
        <f t="shared" si="16"/>
        <v>#DIV/0!</v>
      </c>
      <c r="H1034" s="161"/>
    </row>
    <row r="1035" s="136" customFormat="1" ht="19.5" customHeight="1" spans="1:8">
      <c r="A1035" s="149" t="s">
        <v>865</v>
      </c>
      <c r="B1035" s="155"/>
      <c r="C1035" s="160"/>
      <c r="D1035" s="151" t="e">
        <f t="shared" si="16"/>
        <v>#DIV/0!</v>
      </c>
      <c r="H1035" s="161"/>
    </row>
    <row r="1036" s="136" customFormat="1" ht="19.5" customHeight="1" spans="1:8">
      <c r="A1036" s="149" t="s">
        <v>866</v>
      </c>
      <c r="B1036" s="155"/>
      <c r="C1036" s="160"/>
      <c r="D1036" s="151" t="e">
        <f t="shared" si="16"/>
        <v>#DIV/0!</v>
      </c>
      <c r="H1036" s="161"/>
    </row>
    <row r="1037" s="136" customFormat="1" ht="19.5" customHeight="1" spans="1:8">
      <c r="A1037" s="149" t="s">
        <v>867</v>
      </c>
      <c r="B1037" s="155"/>
      <c r="C1037" s="154">
        <f>SUM(C1038:C1052)</f>
        <v>0</v>
      </c>
      <c r="D1037" s="151" t="e">
        <f t="shared" si="16"/>
        <v>#DIV/0!</v>
      </c>
      <c r="H1037" s="161"/>
    </row>
    <row r="1038" s="136" customFormat="1" ht="19.5" customHeight="1" spans="1:8">
      <c r="A1038" s="149" t="s">
        <v>674</v>
      </c>
      <c r="B1038" s="155"/>
      <c r="C1038" s="160"/>
      <c r="D1038" s="151" t="e">
        <f t="shared" si="16"/>
        <v>#DIV/0!</v>
      </c>
      <c r="H1038" s="161"/>
    </row>
    <row r="1039" s="136" customFormat="1" ht="19.5" customHeight="1" spans="1:8">
      <c r="A1039" s="149" t="s">
        <v>675</v>
      </c>
      <c r="B1039" s="155"/>
      <c r="C1039" s="160"/>
      <c r="D1039" s="151" t="e">
        <f t="shared" si="16"/>
        <v>#DIV/0!</v>
      </c>
      <c r="H1039" s="161"/>
    </row>
    <row r="1040" s="136" customFormat="1" ht="19.5" customHeight="1" spans="1:8">
      <c r="A1040" s="149" t="s">
        <v>676</v>
      </c>
      <c r="B1040" s="155"/>
      <c r="C1040" s="160"/>
      <c r="D1040" s="151" t="e">
        <f t="shared" si="16"/>
        <v>#DIV/0!</v>
      </c>
      <c r="H1040" s="161"/>
    </row>
    <row r="1041" s="136" customFormat="1" ht="19.5" customHeight="1" spans="1:8">
      <c r="A1041" s="149" t="s">
        <v>868</v>
      </c>
      <c r="B1041" s="155"/>
      <c r="C1041" s="160"/>
      <c r="D1041" s="151" t="e">
        <f t="shared" si="16"/>
        <v>#DIV/0!</v>
      </c>
      <c r="H1041" s="161"/>
    </row>
    <row r="1042" s="136" customFormat="1" ht="19.5" customHeight="1" spans="1:8">
      <c r="A1042" s="149" t="s">
        <v>869</v>
      </c>
      <c r="B1042" s="155"/>
      <c r="C1042" s="160"/>
      <c r="D1042" s="151" t="e">
        <f t="shared" si="16"/>
        <v>#DIV/0!</v>
      </c>
      <c r="H1042" s="161"/>
    </row>
    <row r="1043" s="136" customFormat="1" ht="19.5" customHeight="1" spans="1:8">
      <c r="A1043" s="149" t="s">
        <v>870</v>
      </c>
      <c r="B1043" s="155"/>
      <c r="C1043" s="160"/>
      <c r="D1043" s="151" t="e">
        <f t="shared" si="16"/>
        <v>#DIV/0!</v>
      </c>
      <c r="H1043" s="161"/>
    </row>
    <row r="1044" s="136" customFormat="1" ht="19.5" customHeight="1" spans="1:8">
      <c r="A1044" s="149" t="s">
        <v>871</v>
      </c>
      <c r="B1044" s="155"/>
      <c r="C1044" s="160"/>
      <c r="D1044" s="151" t="e">
        <f t="shared" si="16"/>
        <v>#DIV/0!</v>
      </c>
      <c r="H1044" s="161"/>
    </row>
    <row r="1045" s="136" customFormat="1" ht="19.5" customHeight="1" spans="1:8">
      <c r="A1045" s="149" t="s">
        <v>872</v>
      </c>
      <c r="B1045" s="155"/>
      <c r="C1045" s="160"/>
      <c r="D1045" s="151" t="e">
        <f t="shared" si="16"/>
        <v>#DIV/0!</v>
      </c>
      <c r="H1045" s="161"/>
    </row>
    <row r="1046" s="136" customFormat="1" ht="19.5" customHeight="1" spans="1:8">
      <c r="A1046" s="149" t="s">
        <v>873</v>
      </c>
      <c r="B1046" s="155"/>
      <c r="C1046" s="160"/>
      <c r="D1046" s="151" t="e">
        <f t="shared" si="16"/>
        <v>#DIV/0!</v>
      </c>
      <c r="H1046" s="161"/>
    </row>
    <row r="1047" s="136" customFormat="1" ht="19.5" customHeight="1" spans="1:8">
      <c r="A1047" s="149" t="s">
        <v>874</v>
      </c>
      <c r="B1047" s="155"/>
      <c r="C1047" s="160"/>
      <c r="D1047" s="151" t="e">
        <f t="shared" si="16"/>
        <v>#DIV/0!</v>
      </c>
      <c r="H1047" s="161"/>
    </row>
    <row r="1048" s="136" customFormat="1" ht="19.5" customHeight="1" spans="1:8">
      <c r="A1048" s="149" t="s">
        <v>875</v>
      </c>
      <c r="B1048" s="155"/>
      <c r="C1048" s="160"/>
      <c r="D1048" s="151" t="e">
        <f t="shared" si="16"/>
        <v>#DIV/0!</v>
      </c>
      <c r="H1048" s="161"/>
    </row>
    <row r="1049" s="136" customFormat="1" ht="19.5" customHeight="1" spans="1:8">
      <c r="A1049" s="149" t="s">
        <v>876</v>
      </c>
      <c r="B1049" s="155"/>
      <c r="C1049" s="160"/>
      <c r="D1049" s="151" t="e">
        <f t="shared" si="16"/>
        <v>#DIV/0!</v>
      </c>
      <c r="H1049" s="161"/>
    </row>
    <row r="1050" s="136" customFormat="1" ht="19.5" customHeight="1" spans="1:8">
      <c r="A1050" s="149" t="s">
        <v>877</v>
      </c>
      <c r="B1050" s="155"/>
      <c r="C1050" s="160"/>
      <c r="D1050" s="151" t="e">
        <f t="shared" si="16"/>
        <v>#DIV/0!</v>
      </c>
      <c r="H1050" s="161"/>
    </row>
    <row r="1051" s="136" customFormat="1" ht="19.5" customHeight="1" spans="1:8">
      <c r="A1051" s="149" t="s">
        <v>878</v>
      </c>
      <c r="B1051" s="155"/>
      <c r="C1051" s="160"/>
      <c r="D1051" s="151" t="e">
        <f t="shared" si="16"/>
        <v>#DIV/0!</v>
      </c>
      <c r="H1051" s="161"/>
    </row>
    <row r="1052" s="136" customFormat="1" ht="19.5" customHeight="1" spans="1:8">
      <c r="A1052" s="149" t="s">
        <v>879</v>
      </c>
      <c r="B1052" s="155"/>
      <c r="C1052" s="160"/>
      <c r="D1052" s="151" t="e">
        <f t="shared" si="16"/>
        <v>#DIV/0!</v>
      </c>
      <c r="H1052" s="161"/>
    </row>
    <row r="1053" s="136" customFormat="1" ht="19.5" customHeight="1" spans="1:8">
      <c r="A1053" s="149" t="s">
        <v>880</v>
      </c>
      <c r="B1053" s="155"/>
      <c r="C1053" s="154">
        <f>SUM(C1054:C1057)</f>
        <v>0</v>
      </c>
      <c r="D1053" s="151" t="e">
        <f t="shared" si="16"/>
        <v>#DIV/0!</v>
      </c>
      <c r="H1053" s="161"/>
    </row>
    <row r="1054" s="136" customFormat="1" ht="19.5" customHeight="1" spans="1:8">
      <c r="A1054" s="149" t="s">
        <v>674</v>
      </c>
      <c r="B1054" s="155"/>
      <c r="C1054" s="160"/>
      <c r="D1054" s="151" t="e">
        <f t="shared" si="16"/>
        <v>#DIV/0!</v>
      </c>
      <c r="H1054" s="161"/>
    </row>
    <row r="1055" s="136" customFormat="1" ht="19.5" customHeight="1" spans="1:8">
      <c r="A1055" s="149" t="s">
        <v>675</v>
      </c>
      <c r="B1055" s="155"/>
      <c r="C1055" s="160"/>
      <c r="D1055" s="151" t="e">
        <f t="shared" si="16"/>
        <v>#DIV/0!</v>
      </c>
      <c r="H1055" s="161"/>
    </row>
    <row r="1056" s="136" customFormat="1" ht="19.5" customHeight="1" spans="1:8">
      <c r="A1056" s="149" t="s">
        <v>676</v>
      </c>
      <c r="B1056" s="155"/>
      <c r="C1056" s="160"/>
      <c r="D1056" s="151" t="e">
        <f t="shared" si="16"/>
        <v>#DIV/0!</v>
      </c>
      <c r="H1056" s="161"/>
    </row>
    <row r="1057" s="136" customFormat="1" ht="19.5" customHeight="1" spans="1:8">
      <c r="A1057" s="149" t="s">
        <v>881</v>
      </c>
      <c r="B1057" s="155"/>
      <c r="C1057" s="160"/>
      <c r="D1057" s="151" t="e">
        <f t="shared" si="16"/>
        <v>#DIV/0!</v>
      </c>
      <c r="H1057" s="161"/>
    </row>
    <row r="1058" s="136" customFormat="1" ht="19.5" customHeight="1" spans="1:8">
      <c r="A1058" s="149" t="s">
        <v>882</v>
      </c>
      <c r="B1058" s="155"/>
      <c r="C1058" s="154">
        <f>SUM(C1059:C1071)</f>
        <v>0</v>
      </c>
      <c r="D1058" s="151" t="e">
        <f t="shared" si="16"/>
        <v>#DIV/0!</v>
      </c>
      <c r="H1058" s="161"/>
    </row>
    <row r="1059" s="136" customFormat="1" ht="19.5" customHeight="1" spans="1:8">
      <c r="A1059" s="149" t="s">
        <v>674</v>
      </c>
      <c r="B1059" s="155"/>
      <c r="C1059" s="160"/>
      <c r="D1059" s="151" t="e">
        <f t="shared" si="16"/>
        <v>#DIV/0!</v>
      </c>
      <c r="H1059" s="161"/>
    </row>
    <row r="1060" s="136" customFormat="1" ht="19.5" customHeight="1" spans="1:8">
      <c r="A1060" s="149" t="s">
        <v>675</v>
      </c>
      <c r="B1060" s="155"/>
      <c r="C1060" s="160"/>
      <c r="D1060" s="151" t="e">
        <f t="shared" si="16"/>
        <v>#DIV/0!</v>
      </c>
      <c r="H1060" s="161"/>
    </row>
    <row r="1061" s="136" customFormat="1" ht="19.5" customHeight="1" spans="1:8">
      <c r="A1061" s="149" t="s">
        <v>676</v>
      </c>
      <c r="B1061" s="155"/>
      <c r="C1061" s="160"/>
      <c r="D1061" s="151" t="e">
        <f t="shared" si="16"/>
        <v>#DIV/0!</v>
      </c>
      <c r="H1061" s="161"/>
    </row>
    <row r="1062" s="136" customFormat="1" ht="19.5" customHeight="1" spans="1:8">
      <c r="A1062" s="149" t="s">
        <v>883</v>
      </c>
      <c r="B1062" s="155"/>
      <c r="C1062" s="160"/>
      <c r="D1062" s="151" t="e">
        <f t="shared" si="16"/>
        <v>#DIV/0!</v>
      </c>
      <c r="H1062" s="161"/>
    </row>
    <row r="1063" s="136" customFormat="1" ht="19.5" customHeight="1" spans="1:8">
      <c r="A1063" s="149" t="s">
        <v>884</v>
      </c>
      <c r="B1063" s="155"/>
      <c r="C1063" s="160"/>
      <c r="D1063" s="151" t="e">
        <f t="shared" si="16"/>
        <v>#DIV/0!</v>
      </c>
      <c r="H1063" s="161"/>
    </row>
    <row r="1064" s="136" customFormat="1" ht="19.5" customHeight="1" spans="1:8">
      <c r="A1064" s="149" t="s">
        <v>885</v>
      </c>
      <c r="B1064" s="155"/>
      <c r="C1064" s="160"/>
      <c r="D1064" s="151" t="e">
        <f t="shared" si="16"/>
        <v>#DIV/0!</v>
      </c>
      <c r="H1064" s="161"/>
    </row>
    <row r="1065" s="136" customFormat="1" ht="19.5" customHeight="1" spans="1:8">
      <c r="A1065" s="149" t="s">
        <v>886</v>
      </c>
      <c r="B1065" s="155"/>
      <c r="C1065" s="160"/>
      <c r="D1065" s="151" t="e">
        <f t="shared" si="16"/>
        <v>#DIV/0!</v>
      </c>
      <c r="H1065" s="161"/>
    </row>
    <row r="1066" s="136" customFormat="1" ht="19.5" customHeight="1" spans="1:8">
      <c r="A1066" s="149" t="s">
        <v>887</v>
      </c>
      <c r="B1066" s="155"/>
      <c r="C1066" s="160"/>
      <c r="D1066" s="151" t="e">
        <f t="shared" si="16"/>
        <v>#DIV/0!</v>
      </c>
      <c r="H1066" s="161"/>
    </row>
    <row r="1067" s="136" customFormat="1" ht="19.5" customHeight="1" spans="1:8">
      <c r="A1067" s="149" t="s">
        <v>888</v>
      </c>
      <c r="B1067" s="155"/>
      <c r="C1067" s="160"/>
      <c r="D1067" s="151" t="e">
        <f t="shared" si="16"/>
        <v>#DIV/0!</v>
      </c>
      <c r="H1067" s="161"/>
    </row>
    <row r="1068" s="136" customFormat="1" ht="19.5" customHeight="1" spans="1:8">
      <c r="A1068" s="149" t="s">
        <v>889</v>
      </c>
      <c r="B1068" s="155"/>
      <c r="C1068" s="160"/>
      <c r="D1068" s="151" t="e">
        <f t="shared" si="16"/>
        <v>#DIV/0!</v>
      </c>
      <c r="H1068" s="161"/>
    </row>
    <row r="1069" s="136" customFormat="1" ht="19.5" customHeight="1" spans="1:8">
      <c r="A1069" s="149" t="s">
        <v>834</v>
      </c>
      <c r="B1069" s="155"/>
      <c r="C1069" s="160"/>
      <c r="D1069" s="151" t="e">
        <f t="shared" si="16"/>
        <v>#DIV/0!</v>
      </c>
      <c r="H1069" s="161"/>
    </row>
    <row r="1070" s="136" customFormat="1" ht="19.5" customHeight="1" spans="1:8">
      <c r="A1070" s="149" t="s">
        <v>890</v>
      </c>
      <c r="B1070" s="155"/>
      <c r="C1070" s="160"/>
      <c r="D1070" s="151" t="e">
        <f t="shared" si="16"/>
        <v>#DIV/0!</v>
      </c>
      <c r="H1070" s="161"/>
    </row>
    <row r="1071" s="136" customFormat="1" ht="19.5" customHeight="1" spans="1:8">
      <c r="A1071" s="149" t="s">
        <v>891</v>
      </c>
      <c r="B1071" s="155"/>
      <c r="C1071" s="160"/>
      <c r="D1071" s="151" t="e">
        <f t="shared" si="16"/>
        <v>#DIV/0!</v>
      </c>
      <c r="H1071" s="161"/>
    </row>
    <row r="1072" s="136" customFormat="1" ht="19.5" customHeight="1" spans="1:8">
      <c r="A1072" s="149" t="s">
        <v>892</v>
      </c>
      <c r="B1072" s="154">
        <f>SUM(B1073:B1079)</f>
        <v>457</v>
      </c>
      <c r="C1072" s="154">
        <f>SUM(C1073:C1079)</f>
        <v>314</v>
      </c>
      <c r="D1072" s="151">
        <f t="shared" si="16"/>
        <v>1.455</v>
      </c>
      <c r="H1072" s="161"/>
    </row>
    <row r="1073" s="136" customFormat="1" ht="19.5" customHeight="1" spans="1:8">
      <c r="A1073" s="149" t="s">
        <v>674</v>
      </c>
      <c r="B1073" s="155">
        <v>220</v>
      </c>
      <c r="C1073" s="160">
        <v>187</v>
      </c>
      <c r="D1073" s="151">
        <f t="shared" si="16"/>
        <v>1.176</v>
      </c>
      <c r="H1073" s="161"/>
    </row>
    <row r="1074" s="136" customFormat="1" ht="19.5" customHeight="1" spans="1:8">
      <c r="A1074" s="149" t="s">
        <v>675</v>
      </c>
      <c r="B1074" s="155"/>
      <c r="C1074" s="160"/>
      <c r="D1074" s="151" t="e">
        <f t="shared" si="16"/>
        <v>#DIV/0!</v>
      </c>
      <c r="H1074" s="161"/>
    </row>
    <row r="1075" s="136" customFormat="1" ht="19.5" customHeight="1" spans="1:8">
      <c r="A1075" s="149" t="s">
        <v>676</v>
      </c>
      <c r="B1075" s="155"/>
      <c r="C1075" s="160"/>
      <c r="D1075" s="151" t="e">
        <f t="shared" si="16"/>
        <v>#DIV/0!</v>
      </c>
      <c r="H1075" s="161"/>
    </row>
    <row r="1076" s="136" customFormat="1" ht="19.5" customHeight="1" spans="1:8">
      <c r="A1076" s="149" t="s">
        <v>893</v>
      </c>
      <c r="B1076" s="155">
        <v>104</v>
      </c>
      <c r="C1076" s="160">
        <v>88</v>
      </c>
      <c r="D1076" s="151">
        <f t="shared" si="16"/>
        <v>1.182</v>
      </c>
      <c r="H1076" s="161"/>
    </row>
    <row r="1077" s="136" customFormat="1" ht="19.5" customHeight="1" spans="1:8">
      <c r="A1077" s="149" t="s">
        <v>894</v>
      </c>
      <c r="B1077" s="155">
        <v>48</v>
      </c>
      <c r="C1077" s="160">
        <v>23</v>
      </c>
      <c r="D1077" s="151">
        <f t="shared" si="16"/>
        <v>2.087</v>
      </c>
      <c r="H1077" s="161"/>
    </row>
    <row r="1078" s="136" customFormat="1" ht="19.5" customHeight="1" spans="1:8">
      <c r="A1078" s="149" t="s">
        <v>895</v>
      </c>
      <c r="B1078" s="155"/>
      <c r="C1078" s="160"/>
      <c r="D1078" s="151" t="e">
        <f t="shared" si="16"/>
        <v>#DIV/0!</v>
      </c>
      <c r="H1078" s="161"/>
    </row>
    <row r="1079" s="136" customFormat="1" ht="19.5" customHeight="1" spans="1:8">
      <c r="A1079" s="149" t="s">
        <v>896</v>
      </c>
      <c r="B1079" s="155">
        <v>85</v>
      </c>
      <c r="C1079" s="160">
        <v>16</v>
      </c>
      <c r="D1079" s="151">
        <f t="shared" si="16"/>
        <v>5.313</v>
      </c>
      <c r="H1079" s="161"/>
    </row>
    <row r="1080" s="136" customFormat="1" ht="19.5" customHeight="1" spans="1:8">
      <c r="A1080" s="149" t="s">
        <v>897</v>
      </c>
      <c r="B1080" s="155"/>
      <c r="C1080" s="154">
        <f>SUM(C1081:C1085)</f>
        <v>0</v>
      </c>
      <c r="D1080" s="151" t="e">
        <f t="shared" si="16"/>
        <v>#DIV/0!</v>
      </c>
      <c r="H1080" s="161"/>
    </row>
    <row r="1081" s="136" customFormat="1" ht="19.5" customHeight="1" spans="1:8">
      <c r="A1081" s="149" t="s">
        <v>674</v>
      </c>
      <c r="B1081" s="155"/>
      <c r="C1081" s="160"/>
      <c r="D1081" s="151" t="e">
        <f t="shared" si="16"/>
        <v>#DIV/0!</v>
      </c>
      <c r="H1081" s="161"/>
    </row>
    <row r="1082" s="136" customFormat="1" ht="19.5" customHeight="1" spans="1:8">
      <c r="A1082" s="149" t="s">
        <v>675</v>
      </c>
      <c r="B1082" s="155"/>
      <c r="C1082" s="160"/>
      <c r="D1082" s="151" t="e">
        <f t="shared" si="16"/>
        <v>#DIV/0!</v>
      </c>
      <c r="H1082" s="161"/>
    </row>
    <row r="1083" s="136" customFormat="1" ht="19.5" customHeight="1" spans="1:8">
      <c r="A1083" s="149" t="s">
        <v>676</v>
      </c>
      <c r="B1083" s="155"/>
      <c r="C1083" s="160"/>
      <c r="D1083" s="151" t="e">
        <f t="shared" si="16"/>
        <v>#DIV/0!</v>
      </c>
      <c r="H1083" s="161"/>
    </row>
    <row r="1084" s="136" customFormat="1" ht="19.5" customHeight="1" spans="1:8">
      <c r="A1084" s="149" t="s">
        <v>898</v>
      </c>
      <c r="B1084" s="155"/>
      <c r="C1084" s="160"/>
      <c r="D1084" s="151" t="e">
        <f t="shared" si="16"/>
        <v>#DIV/0!</v>
      </c>
      <c r="H1084" s="161"/>
    </row>
    <row r="1085" s="136" customFormat="1" ht="19.5" customHeight="1" spans="1:8">
      <c r="A1085" s="149" t="s">
        <v>899</v>
      </c>
      <c r="B1085" s="155"/>
      <c r="C1085" s="160"/>
      <c r="D1085" s="151" t="e">
        <f t="shared" si="16"/>
        <v>#DIV/0!</v>
      </c>
      <c r="H1085" s="161"/>
    </row>
    <row r="1086" s="136" customFormat="1" ht="19.5" customHeight="1" spans="1:8">
      <c r="A1086" s="149" t="s">
        <v>900</v>
      </c>
      <c r="B1086" s="154">
        <f>SUM(B1087:B1092)</f>
        <v>12993</v>
      </c>
      <c r="C1086" s="154">
        <f>SUM(C1087:C1092)</f>
        <v>13316</v>
      </c>
      <c r="D1086" s="151">
        <f t="shared" si="16"/>
        <v>0.976</v>
      </c>
      <c r="H1086" s="161"/>
    </row>
    <row r="1087" s="136" customFormat="1" ht="19.5" customHeight="1" spans="1:8">
      <c r="A1087" s="149" t="s">
        <v>674</v>
      </c>
      <c r="B1087" s="155"/>
      <c r="C1087" s="160"/>
      <c r="D1087" s="151" t="e">
        <f t="shared" si="16"/>
        <v>#DIV/0!</v>
      </c>
      <c r="H1087" s="161"/>
    </row>
    <row r="1088" s="136" customFormat="1" ht="19.5" customHeight="1" spans="1:8">
      <c r="A1088" s="149" t="s">
        <v>675</v>
      </c>
      <c r="B1088" s="155"/>
      <c r="C1088" s="160"/>
      <c r="D1088" s="151" t="e">
        <f t="shared" si="16"/>
        <v>#DIV/0!</v>
      </c>
      <c r="H1088" s="161"/>
    </row>
    <row r="1089" s="136" customFormat="1" ht="19.5" customHeight="1" spans="1:8">
      <c r="A1089" s="149" t="s">
        <v>676</v>
      </c>
      <c r="B1089" s="155"/>
      <c r="C1089" s="160"/>
      <c r="D1089" s="151" t="e">
        <f t="shared" si="16"/>
        <v>#DIV/0!</v>
      </c>
      <c r="H1089" s="161"/>
    </row>
    <row r="1090" s="136" customFormat="1" ht="19.5" customHeight="1" spans="1:8">
      <c r="A1090" s="149" t="s">
        <v>901</v>
      </c>
      <c r="B1090" s="155"/>
      <c r="C1090" s="160"/>
      <c r="D1090" s="151" t="e">
        <f t="shared" si="16"/>
        <v>#DIV/0!</v>
      </c>
      <c r="H1090" s="161"/>
    </row>
    <row r="1091" s="136" customFormat="1" ht="19.5" customHeight="1" spans="1:8">
      <c r="A1091" s="149" t="s">
        <v>902</v>
      </c>
      <c r="B1091" s="155">
        <v>12900</v>
      </c>
      <c r="C1091" s="160">
        <v>13190</v>
      </c>
      <c r="D1091" s="151">
        <f t="shared" si="16"/>
        <v>0.978</v>
      </c>
      <c r="H1091" s="161"/>
    </row>
    <row r="1092" s="136" customFormat="1" ht="19.5" customHeight="1" spans="1:8">
      <c r="A1092" s="149" t="s">
        <v>903</v>
      </c>
      <c r="B1092" s="155">
        <v>93</v>
      </c>
      <c r="C1092" s="160">
        <v>126</v>
      </c>
      <c r="D1092" s="151">
        <f t="shared" si="16"/>
        <v>0.738</v>
      </c>
      <c r="H1092" s="161"/>
    </row>
    <row r="1093" s="136" customFormat="1" ht="19.5" customHeight="1" spans="1:8">
      <c r="A1093" s="149" t="s">
        <v>904</v>
      </c>
      <c r="B1093" s="155"/>
      <c r="C1093" s="154">
        <f>SUM(C1094:C1099)</f>
        <v>0</v>
      </c>
      <c r="D1093" s="151" t="e">
        <f t="shared" ref="D1093:D1156" si="17">B1093/C1093</f>
        <v>#DIV/0!</v>
      </c>
      <c r="H1093" s="161"/>
    </row>
    <row r="1094" s="136" customFormat="1" ht="19.5" customHeight="1" spans="1:8">
      <c r="A1094" s="149" t="s">
        <v>905</v>
      </c>
      <c r="B1094" s="155"/>
      <c r="C1094" s="160"/>
      <c r="D1094" s="151" t="e">
        <f t="shared" si="17"/>
        <v>#DIV/0!</v>
      </c>
      <c r="H1094" s="161"/>
    </row>
    <row r="1095" s="136" customFormat="1" ht="19.5" customHeight="1" spans="1:8">
      <c r="A1095" s="149" t="s">
        <v>906</v>
      </c>
      <c r="B1095" s="155"/>
      <c r="C1095" s="160"/>
      <c r="D1095" s="151" t="e">
        <f t="shared" si="17"/>
        <v>#DIV/0!</v>
      </c>
      <c r="H1095" s="161"/>
    </row>
    <row r="1096" s="136" customFormat="1" ht="19.5" customHeight="1" spans="1:8">
      <c r="A1096" s="149" t="s">
        <v>907</v>
      </c>
      <c r="B1096" s="155"/>
      <c r="C1096" s="160"/>
      <c r="D1096" s="151" t="e">
        <f t="shared" si="17"/>
        <v>#DIV/0!</v>
      </c>
      <c r="H1096" s="161"/>
    </row>
    <row r="1097" s="136" customFormat="1" ht="19.5" customHeight="1" spans="1:8">
      <c r="A1097" s="149" t="s">
        <v>908</v>
      </c>
      <c r="B1097" s="155"/>
      <c r="C1097" s="160"/>
      <c r="D1097" s="151" t="e">
        <f t="shared" si="17"/>
        <v>#DIV/0!</v>
      </c>
      <c r="H1097" s="161"/>
    </row>
    <row r="1098" s="136" customFormat="1" ht="19.5" customHeight="1" spans="1:8">
      <c r="A1098" s="149" t="s">
        <v>909</v>
      </c>
      <c r="B1098" s="155"/>
      <c r="C1098" s="160"/>
      <c r="D1098" s="151" t="e">
        <f t="shared" si="17"/>
        <v>#DIV/0!</v>
      </c>
      <c r="H1098" s="161"/>
    </row>
    <row r="1099" s="136" customFormat="1" ht="19.5" customHeight="1" spans="1:8">
      <c r="A1099" s="149" t="s">
        <v>910</v>
      </c>
      <c r="B1099" s="155"/>
      <c r="C1099" s="160"/>
      <c r="D1099" s="151" t="e">
        <f t="shared" si="17"/>
        <v>#DIV/0!</v>
      </c>
      <c r="H1099" s="161"/>
    </row>
    <row r="1100" s="136" customFormat="1" ht="19.5" customHeight="1" spans="1:8">
      <c r="A1100" s="149" t="s">
        <v>911</v>
      </c>
      <c r="B1100" s="150">
        <f>SUM(B1101,B1111,B1118,B1124)</f>
        <v>2580</v>
      </c>
      <c r="C1100" s="150">
        <f>SUM(C1101,C1111,C1118,C1124)</f>
        <v>2530</v>
      </c>
      <c r="D1100" s="151">
        <f t="shared" si="17"/>
        <v>1.02</v>
      </c>
      <c r="H1100" s="161"/>
    </row>
    <row r="1101" s="136" customFormat="1" ht="19.5" customHeight="1" spans="1:8">
      <c r="A1101" s="149" t="s">
        <v>912</v>
      </c>
      <c r="B1101" s="154">
        <f>SUM(B1102:B1110)</f>
        <v>1354</v>
      </c>
      <c r="C1101" s="154">
        <f>SUM(C1102:C1110)</f>
        <v>1278</v>
      </c>
      <c r="D1101" s="151">
        <f t="shared" si="17"/>
        <v>1.059</v>
      </c>
      <c r="H1101" s="161"/>
    </row>
    <row r="1102" s="136" customFormat="1" ht="19.5" customHeight="1" spans="1:8">
      <c r="A1102" s="149" t="s">
        <v>674</v>
      </c>
      <c r="B1102" s="155">
        <v>205</v>
      </c>
      <c r="C1102" s="160">
        <v>163</v>
      </c>
      <c r="D1102" s="151">
        <f t="shared" si="17"/>
        <v>1.258</v>
      </c>
      <c r="H1102" s="161"/>
    </row>
    <row r="1103" s="136" customFormat="1" ht="19.5" customHeight="1" spans="1:8">
      <c r="A1103" s="149" t="s">
        <v>675</v>
      </c>
      <c r="B1103" s="155"/>
      <c r="C1103" s="160"/>
      <c r="D1103" s="151" t="e">
        <f t="shared" si="17"/>
        <v>#DIV/0!</v>
      </c>
      <c r="H1103" s="161"/>
    </row>
    <row r="1104" s="136" customFormat="1" ht="19.5" customHeight="1" spans="1:8">
      <c r="A1104" s="149" t="s">
        <v>676</v>
      </c>
      <c r="B1104" s="155"/>
      <c r="C1104" s="160"/>
      <c r="D1104" s="151" t="e">
        <f t="shared" si="17"/>
        <v>#DIV/0!</v>
      </c>
      <c r="H1104" s="161"/>
    </row>
    <row r="1105" s="136" customFormat="1" ht="19.5" customHeight="1" spans="1:8">
      <c r="A1105" s="149" t="s">
        <v>913</v>
      </c>
      <c r="B1105" s="155"/>
      <c r="C1105" s="160"/>
      <c r="D1105" s="151" t="e">
        <f t="shared" si="17"/>
        <v>#DIV/0!</v>
      </c>
      <c r="H1105" s="161"/>
    </row>
    <row r="1106" s="136" customFormat="1" ht="19.5" customHeight="1" spans="1:8">
      <c r="A1106" s="149" t="s">
        <v>914</v>
      </c>
      <c r="B1106" s="155"/>
      <c r="C1106" s="160"/>
      <c r="D1106" s="151" t="e">
        <f t="shared" si="17"/>
        <v>#DIV/0!</v>
      </c>
      <c r="H1106" s="161"/>
    </row>
    <row r="1107" s="136" customFormat="1" ht="19.5" customHeight="1" spans="1:8">
      <c r="A1107" s="149" t="s">
        <v>915</v>
      </c>
      <c r="B1107" s="155"/>
      <c r="C1107" s="160"/>
      <c r="D1107" s="151" t="e">
        <f t="shared" si="17"/>
        <v>#DIV/0!</v>
      </c>
      <c r="H1107" s="161"/>
    </row>
    <row r="1108" s="136" customFormat="1" ht="19.5" customHeight="1" spans="1:8">
      <c r="A1108" s="149" t="s">
        <v>916</v>
      </c>
      <c r="B1108" s="155"/>
      <c r="C1108" s="160"/>
      <c r="D1108" s="151" t="e">
        <f t="shared" si="17"/>
        <v>#DIV/0!</v>
      </c>
      <c r="H1108" s="161"/>
    </row>
    <row r="1109" s="136" customFormat="1" ht="19.5" customHeight="1" spans="1:8">
      <c r="A1109" s="149" t="s">
        <v>694</v>
      </c>
      <c r="B1109" s="155">
        <v>273</v>
      </c>
      <c r="C1109" s="160">
        <v>428</v>
      </c>
      <c r="D1109" s="151">
        <f t="shared" si="17"/>
        <v>0.638</v>
      </c>
      <c r="H1109" s="161"/>
    </row>
    <row r="1110" s="136" customFormat="1" ht="19.5" customHeight="1" spans="1:8">
      <c r="A1110" s="149" t="s">
        <v>917</v>
      </c>
      <c r="B1110" s="155">
        <v>876</v>
      </c>
      <c r="C1110" s="160">
        <v>687</v>
      </c>
      <c r="D1110" s="151">
        <f t="shared" si="17"/>
        <v>1.275</v>
      </c>
      <c r="H1110" s="161"/>
    </row>
    <row r="1111" s="136" customFormat="1" ht="19.5" customHeight="1" spans="1:8">
      <c r="A1111" s="149" t="s">
        <v>918</v>
      </c>
      <c r="B1111" s="154">
        <f>SUM(B1112:B1117)</f>
        <v>1148</v>
      </c>
      <c r="C1111" s="154">
        <f>SUM(C1112:C1117)</f>
        <v>1214</v>
      </c>
      <c r="D1111" s="151">
        <f t="shared" si="17"/>
        <v>0.946</v>
      </c>
      <c r="H1111" s="161"/>
    </row>
    <row r="1112" s="136" customFormat="1" ht="19.5" customHeight="1" spans="1:8">
      <c r="A1112" s="149" t="s">
        <v>674</v>
      </c>
      <c r="B1112" s="155">
        <v>99</v>
      </c>
      <c r="C1112" s="160">
        <v>80</v>
      </c>
      <c r="D1112" s="151">
        <f t="shared" si="17"/>
        <v>1.238</v>
      </c>
      <c r="H1112" s="161"/>
    </row>
    <row r="1113" s="136" customFormat="1" ht="19.5" customHeight="1" spans="1:8">
      <c r="A1113" s="149" t="s">
        <v>675</v>
      </c>
      <c r="B1113" s="155">
        <v>1004</v>
      </c>
      <c r="C1113" s="160">
        <v>1104</v>
      </c>
      <c r="D1113" s="151">
        <f t="shared" si="17"/>
        <v>0.909</v>
      </c>
      <c r="H1113" s="161"/>
    </row>
    <row r="1114" s="136" customFormat="1" ht="19.5" customHeight="1" spans="1:8">
      <c r="A1114" s="149" t="s">
        <v>676</v>
      </c>
      <c r="B1114" s="155"/>
      <c r="C1114" s="160"/>
      <c r="D1114" s="151" t="e">
        <f t="shared" si="17"/>
        <v>#DIV/0!</v>
      </c>
      <c r="H1114" s="161"/>
    </row>
    <row r="1115" s="136" customFormat="1" ht="19.5" customHeight="1" spans="1:8">
      <c r="A1115" s="149" t="s">
        <v>919</v>
      </c>
      <c r="B1115" s="155">
        <v>1</v>
      </c>
      <c r="C1115" s="160">
        <v>4</v>
      </c>
      <c r="D1115" s="151">
        <f t="shared" si="17"/>
        <v>0.25</v>
      </c>
      <c r="H1115" s="161"/>
    </row>
    <row r="1116" s="136" customFormat="1" ht="19.5" customHeight="1" spans="1:8">
      <c r="A1116" s="149" t="s">
        <v>920</v>
      </c>
      <c r="B1116" s="155">
        <v>44</v>
      </c>
      <c r="C1116" s="160">
        <v>26</v>
      </c>
      <c r="D1116" s="151">
        <f t="shared" si="17"/>
        <v>1.692</v>
      </c>
      <c r="H1116" s="161"/>
    </row>
    <row r="1117" s="136" customFormat="1" ht="19.5" customHeight="1" spans="1:8">
      <c r="A1117" s="149" t="s">
        <v>921</v>
      </c>
      <c r="B1117" s="155"/>
      <c r="C1117" s="160"/>
      <c r="D1117" s="151" t="e">
        <f t="shared" si="17"/>
        <v>#DIV/0!</v>
      </c>
      <c r="H1117" s="161"/>
    </row>
    <row r="1118" s="136" customFormat="1" ht="19.5" customHeight="1" spans="1:8">
      <c r="A1118" s="149" t="s">
        <v>922</v>
      </c>
      <c r="B1118" s="154">
        <f>SUM(B1119:B1123)</f>
        <v>78</v>
      </c>
      <c r="C1118" s="154">
        <f>SUM(C1119:C1123)</f>
        <v>38</v>
      </c>
      <c r="D1118" s="151">
        <f t="shared" si="17"/>
        <v>2.053</v>
      </c>
      <c r="H1118" s="161"/>
    </row>
    <row r="1119" s="136" customFormat="1" ht="19.5" customHeight="1" spans="1:8">
      <c r="A1119" s="149" t="s">
        <v>674</v>
      </c>
      <c r="B1119" s="155">
        <v>63</v>
      </c>
      <c r="C1119" s="160">
        <v>38</v>
      </c>
      <c r="D1119" s="151">
        <f t="shared" si="17"/>
        <v>1.658</v>
      </c>
      <c r="H1119" s="161"/>
    </row>
    <row r="1120" s="136" customFormat="1" ht="19.5" customHeight="1" spans="1:8">
      <c r="A1120" s="149" t="s">
        <v>675</v>
      </c>
      <c r="B1120" s="155">
        <v>15</v>
      </c>
      <c r="C1120" s="160"/>
      <c r="D1120" s="151" t="e">
        <f t="shared" si="17"/>
        <v>#DIV/0!</v>
      </c>
      <c r="H1120" s="161"/>
    </row>
    <row r="1121" s="136" customFormat="1" ht="19.5" customHeight="1" spans="1:8">
      <c r="A1121" s="149" t="s">
        <v>676</v>
      </c>
      <c r="B1121" s="155"/>
      <c r="C1121" s="160"/>
      <c r="D1121" s="151" t="e">
        <f t="shared" si="17"/>
        <v>#DIV/0!</v>
      </c>
      <c r="H1121" s="161"/>
    </row>
    <row r="1122" s="136" customFormat="1" ht="19.5" customHeight="1" spans="1:8">
      <c r="A1122" s="149" t="s">
        <v>923</v>
      </c>
      <c r="B1122" s="155"/>
      <c r="C1122" s="160"/>
      <c r="D1122" s="151" t="e">
        <f t="shared" si="17"/>
        <v>#DIV/0!</v>
      </c>
      <c r="H1122" s="161"/>
    </row>
    <row r="1123" s="136" customFormat="1" ht="19.5" customHeight="1" spans="1:8">
      <c r="A1123" s="149" t="s">
        <v>924</v>
      </c>
      <c r="B1123" s="155"/>
      <c r="C1123" s="160"/>
      <c r="D1123" s="151" t="e">
        <f t="shared" si="17"/>
        <v>#DIV/0!</v>
      </c>
      <c r="H1123" s="161"/>
    </row>
    <row r="1124" s="136" customFormat="1" ht="19.5" customHeight="1" spans="1:8">
      <c r="A1124" s="149" t="s">
        <v>925</v>
      </c>
      <c r="B1124" s="155"/>
      <c r="C1124" s="154">
        <f>SUM(C1125:C1126)</f>
        <v>0</v>
      </c>
      <c r="D1124" s="151" t="e">
        <f t="shared" si="17"/>
        <v>#DIV/0!</v>
      </c>
      <c r="H1124" s="161"/>
    </row>
    <row r="1125" s="136" customFormat="1" ht="19.5" customHeight="1" spans="1:8">
      <c r="A1125" s="149" t="s">
        <v>926</v>
      </c>
      <c r="B1125" s="155"/>
      <c r="C1125" s="160"/>
      <c r="D1125" s="151" t="e">
        <f t="shared" si="17"/>
        <v>#DIV/0!</v>
      </c>
      <c r="H1125" s="161"/>
    </row>
    <row r="1126" s="136" customFormat="1" ht="19.5" customHeight="1" spans="1:8">
      <c r="A1126" s="149" t="s">
        <v>927</v>
      </c>
      <c r="B1126" s="155"/>
      <c r="C1126" s="160"/>
      <c r="D1126" s="151" t="e">
        <f t="shared" si="17"/>
        <v>#DIV/0!</v>
      </c>
      <c r="H1126" s="161"/>
    </row>
    <row r="1127" s="136" customFormat="1" ht="19.5" customHeight="1" spans="1:8">
      <c r="A1127" s="149" t="s">
        <v>928</v>
      </c>
      <c r="B1127" s="155"/>
      <c r="C1127" s="150">
        <f>SUM(C1128,C1135,C1141)</f>
        <v>0</v>
      </c>
      <c r="D1127" s="151" t="e">
        <f t="shared" si="17"/>
        <v>#DIV/0!</v>
      </c>
      <c r="H1127" s="161"/>
    </row>
    <row r="1128" s="136" customFormat="1" ht="19.5" customHeight="1" spans="1:8">
      <c r="A1128" s="149" t="s">
        <v>929</v>
      </c>
      <c r="B1128" s="155"/>
      <c r="C1128" s="154">
        <f>SUM(C1129:C1134)</f>
        <v>0</v>
      </c>
      <c r="D1128" s="151" t="e">
        <f t="shared" si="17"/>
        <v>#DIV/0!</v>
      </c>
      <c r="H1128" s="161"/>
    </row>
    <row r="1129" s="136" customFormat="1" ht="19.5" customHeight="1" spans="1:8">
      <c r="A1129" s="149" t="s">
        <v>674</v>
      </c>
      <c r="B1129" s="155"/>
      <c r="C1129" s="160"/>
      <c r="D1129" s="151" t="e">
        <f t="shared" si="17"/>
        <v>#DIV/0!</v>
      </c>
      <c r="H1129" s="161"/>
    </row>
    <row r="1130" s="136" customFormat="1" ht="19.5" customHeight="1" spans="1:8">
      <c r="A1130" s="149" t="s">
        <v>675</v>
      </c>
      <c r="B1130" s="155"/>
      <c r="C1130" s="160"/>
      <c r="D1130" s="151" t="e">
        <f t="shared" si="17"/>
        <v>#DIV/0!</v>
      </c>
      <c r="H1130" s="161"/>
    </row>
    <row r="1131" s="136" customFormat="1" ht="19.5" customHeight="1" spans="1:8">
      <c r="A1131" s="149" t="s">
        <v>676</v>
      </c>
      <c r="B1131" s="155"/>
      <c r="C1131" s="160"/>
      <c r="D1131" s="151" t="e">
        <f t="shared" si="17"/>
        <v>#DIV/0!</v>
      </c>
      <c r="H1131" s="161"/>
    </row>
    <row r="1132" s="136" customFormat="1" ht="19.5" customHeight="1" spans="1:8">
      <c r="A1132" s="149" t="s">
        <v>930</v>
      </c>
      <c r="B1132" s="155"/>
      <c r="C1132" s="160"/>
      <c r="D1132" s="151" t="e">
        <f t="shared" si="17"/>
        <v>#DIV/0!</v>
      </c>
      <c r="H1132" s="161"/>
    </row>
    <row r="1133" s="136" customFormat="1" ht="19.5" customHeight="1" spans="1:8">
      <c r="A1133" s="149" t="s">
        <v>694</v>
      </c>
      <c r="B1133" s="155"/>
      <c r="C1133" s="160"/>
      <c r="D1133" s="151" t="e">
        <f t="shared" si="17"/>
        <v>#DIV/0!</v>
      </c>
      <c r="H1133" s="161"/>
    </row>
    <row r="1134" s="136" customFormat="1" ht="19.5" customHeight="1" spans="1:8">
      <c r="A1134" s="149" t="s">
        <v>931</v>
      </c>
      <c r="B1134" s="155"/>
      <c r="C1134" s="160"/>
      <c r="D1134" s="151" t="e">
        <f t="shared" si="17"/>
        <v>#DIV/0!</v>
      </c>
      <c r="H1134" s="161"/>
    </row>
    <row r="1135" s="136" customFormat="1" ht="19.5" customHeight="1" spans="1:8">
      <c r="A1135" s="149" t="s">
        <v>932</v>
      </c>
      <c r="B1135" s="155"/>
      <c r="C1135" s="154">
        <f>SUM(C1136:C1140)</f>
        <v>0</v>
      </c>
      <c r="D1135" s="151" t="e">
        <f t="shared" si="17"/>
        <v>#DIV/0!</v>
      </c>
      <c r="H1135" s="161"/>
    </row>
    <row r="1136" s="136" customFormat="1" ht="19.5" customHeight="1" spans="1:8">
      <c r="A1136" s="149" t="s">
        <v>933</v>
      </c>
      <c r="B1136" s="155"/>
      <c r="C1136" s="160"/>
      <c r="D1136" s="151" t="e">
        <f t="shared" si="17"/>
        <v>#DIV/0!</v>
      </c>
      <c r="H1136" s="161"/>
    </row>
    <row r="1137" s="136" customFormat="1" ht="19.5" customHeight="1" spans="1:8">
      <c r="A1137" s="149" t="s">
        <v>934</v>
      </c>
      <c r="B1137" s="155"/>
      <c r="C1137" s="160"/>
      <c r="D1137" s="151" t="e">
        <f t="shared" si="17"/>
        <v>#DIV/0!</v>
      </c>
      <c r="H1137" s="161"/>
    </row>
    <row r="1138" s="136" customFormat="1" ht="19.5" customHeight="1" spans="1:8">
      <c r="A1138" s="149" t="s">
        <v>935</v>
      </c>
      <c r="B1138" s="155"/>
      <c r="C1138" s="160"/>
      <c r="D1138" s="151" t="e">
        <f t="shared" si="17"/>
        <v>#DIV/0!</v>
      </c>
      <c r="H1138" s="161"/>
    </row>
    <row r="1139" s="136" customFormat="1" ht="19.5" customHeight="1" spans="1:8">
      <c r="A1139" s="149" t="s">
        <v>936</v>
      </c>
      <c r="B1139" s="155"/>
      <c r="C1139" s="160"/>
      <c r="D1139" s="151" t="e">
        <f t="shared" si="17"/>
        <v>#DIV/0!</v>
      </c>
      <c r="H1139" s="161"/>
    </row>
    <row r="1140" s="136" customFormat="1" ht="19.5" customHeight="1" spans="1:8">
      <c r="A1140" s="149" t="s">
        <v>937</v>
      </c>
      <c r="B1140" s="155"/>
      <c r="C1140" s="160"/>
      <c r="D1140" s="151" t="e">
        <f t="shared" si="17"/>
        <v>#DIV/0!</v>
      </c>
      <c r="H1140" s="161"/>
    </row>
    <row r="1141" s="136" customFormat="1" ht="19.5" customHeight="1" spans="1:8">
      <c r="A1141" s="149" t="s">
        <v>938</v>
      </c>
      <c r="B1141" s="155"/>
      <c r="C1141" s="160"/>
      <c r="D1141" s="151" t="e">
        <f t="shared" si="17"/>
        <v>#DIV/0!</v>
      </c>
      <c r="H1141" s="161"/>
    </row>
    <row r="1142" s="136" customFormat="1" ht="19.5" customHeight="1" spans="1:8">
      <c r="A1142" s="149" t="s">
        <v>939</v>
      </c>
      <c r="B1142" s="155"/>
      <c r="C1142" s="150">
        <f>SUM(C1143:C1151)</f>
        <v>0</v>
      </c>
      <c r="D1142" s="151" t="e">
        <f t="shared" si="17"/>
        <v>#DIV/0!</v>
      </c>
      <c r="H1142" s="161"/>
    </row>
    <row r="1143" s="136" customFormat="1" ht="19.5" customHeight="1" spans="1:8">
      <c r="A1143" s="149" t="s">
        <v>940</v>
      </c>
      <c r="B1143" s="155"/>
      <c r="C1143" s="160"/>
      <c r="D1143" s="151" t="e">
        <f t="shared" si="17"/>
        <v>#DIV/0!</v>
      </c>
      <c r="H1143" s="161"/>
    </row>
    <row r="1144" s="136" customFormat="1" ht="19.5" customHeight="1" spans="1:8">
      <c r="A1144" s="149" t="s">
        <v>941</v>
      </c>
      <c r="B1144" s="155"/>
      <c r="C1144" s="160"/>
      <c r="D1144" s="151" t="e">
        <f t="shared" si="17"/>
        <v>#DIV/0!</v>
      </c>
      <c r="H1144" s="161"/>
    </row>
    <row r="1145" s="136" customFormat="1" ht="19.5" customHeight="1" spans="1:8">
      <c r="A1145" s="149" t="s">
        <v>942</v>
      </c>
      <c r="B1145" s="155"/>
      <c r="C1145" s="160"/>
      <c r="D1145" s="151" t="e">
        <f t="shared" si="17"/>
        <v>#DIV/0!</v>
      </c>
      <c r="H1145" s="161"/>
    </row>
    <row r="1146" s="136" customFormat="1" ht="19.5" customHeight="1" spans="1:8">
      <c r="A1146" s="149" t="s">
        <v>943</v>
      </c>
      <c r="B1146" s="155"/>
      <c r="C1146" s="160"/>
      <c r="D1146" s="151" t="e">
        <f t="shared" si="17"/>
        <v>#DIV/0!</v>
      </c>
      <c r="H1146" s="161"/>
    </row>
    <row r="1147" s="136" customFormat="1" ht="19.5" customHeight="1" spans="1:8">
      <c r="A1147" s="149" t="s">
        <v>944</v>
      </c>
      <c r="B1147" s="155"/>
      <c r="C1147" s="160"/>
      <c r="D1147" s="151" t="e">
        <f t="shared" si="17"/>
        <v>#DIV/0!</v>
      </c>
      <c r="H1147" s="161"/>
    </row>
    <row r="1148" s="136" customFormat="1" ht="19.5" customHeight="1" spans="1:8">
      <c r="A1148" s="149" t="s">
        <v>693</v>
      </c>
      <c r="B1148" s="155"/>
      <c r="C1148" s="160"/>
      <c r="D1148" s="151" t="e">
        <f t="shared" si="17"/>
        <v>#DIV/0!</v>
      </c>
      <c r="H1148" s="161"/>
    </row>
    <row r="1149" s="136" customFormat="1" ht="19.5" customHeight="1" spans="1:8">
      <c r="A1149" s="149" t="s">
        <v>945</v>
      </c>
      <c r="B1149" s="155"/>
      <c r="C1149" s="160"/>
      <c r="D1149" s="151" t="e">
        <f t="shared" si="17"/>
        <v>#DIV/0!</v>
      </c>
      <c r="H1149" s="161"/>
    </row>
    <row r="1150" s="136" customFormat="1" ht="19.5" customHeight="1" spans="1:8">
      <c r="A1150" s="149" t="s">
        <v>946</v>
      </c>
      <c r="B1150" s="155"/>
      <c r="C1150" s="160"/>
      <c r="D1150" s="151" t="e">
        <f t="shared" si="17"/>
        <v>#DIV/0!</v>
      </c>
      <c r="H1150" s="161"/>
    </row>
    <row r="1151" s="136" customFormat="1" ht="19.5" customHeight="1" spans="1:8">
      <c r="A1151" s="149" t="s">
        <v>947</v>
      </c>
      <c r="B1151" s="155"/>
      <c r="C1151" s="160"/>
      <c r="D1151" s="151" t="e">
        <f t="shared" si="17"/>
        <v>#DIV/0!</v>
      </c>
      <c r="H1151" s="161"/>
    </row>
    <row r="1152" s="136" customFormat="1" ht="19.5" customHeight="1" spans="1:8">
      <c r="A1152" s="149" t="s">
        <v>948</v>
      </c>
      <c r="B1152" s="150">
        <f>SUM(B1153,B1173,B1193,B1202,B1215,B1230)</f>
        <v>6170</v>
      </c>
      <c r="C1152" s="150">
        <f>SUM(C1153,C1173,C1193,C1202,C1215,C1230)</f>
        <v>4790</v>
      </c>
      <c r="D1152" s="151">
        <f t="shared" si="17"/>
        <v>1.288</v>
      </c>
      <c r="H1152" s="161"/>
    </row>
    <row r="1153" s="136" customFormat="1" ht="19.5" customHeight="1" spans="1:8">
      <c r="A1153" s="149" t="s">
        <v>949</v>
      </c>
      <c r="B1153" s="154">
        <f>SUM(B1154:B1172)</f>
        <v>2506</v>
      </c>
      <c r="C1153" s="154">
        <f>SUM(C1154:C1172)</f>
        <v>2252</v>
      </c>
      <c r="D1153" s="151">
        <f t="shared" si="17"/>
        <v>1.113</v>
      </c>
      <c r="H1153" s="161"/>
    </row>
    <row r="1154" s="136" customFormat="1" ht="19.5" customHeight="1" spans="1:8">
      <c r="A1154" s="149" t="s">
        <v>674</v>
      </c>
      <c r="B1154" s="155">
        <v>1538</v>
      </c>
      <c r="C1154" s="160">
        <v>1496</v>
      </c>
      <c r="D1154" s="151">
        <f t="shared" si="17"/>
        <v>1.028</v>
      </c>
      <c r="H1154" s="161"/>
    </row>
    <row r="1155" s="136" customFormat="1" ht="19.5" customHeight="1" spans="1:8">
      <c r="A1155" s="149" t="s">
        <v>675</v>
      </c>
      <c r="B1155" s="155">
        <v>1</v>
      </c>
      <c r="C1155" s="160">
        <v>1</v>
      </c>
      <c r="D1155" s="151">
        <f t="shared" si="17"/>
        <v>1</v>
      </c>
      <c r="H1155" s="161"/>
    </row>
    <row r="1156" s="136" customFormat="1" ht="19.5" customHeight="1" spans="1:8">
      <c r="A1156" s="149" t="s">
        <v>676</v>
      </c>
      <c r="B1156" s="155"/>
      <c r="C1156" s="160"/>
      <c r="D1156" s="151" t="e">
        <f t="shared" si="17"/>
        <v>#DIV/0!</v>
      </c>
      <c r="H1156" s="161"/>
    </row>
    <row r="1157" s="136" customFormat="1" ht="19.5" customHeight="1" spans="1:8">
      <c r="A1157" s="149" t="s">
        <v>950</v>
      </c>
      <c r="B1157" s="155"/>
      <c r="C1157" s="160"/>
      <c r="D1157" s="151" t="e">
        <f t="shared" ref="D1157:D1220" si="18">B1157/C1157</f>
        <v>#DIV/0!</v>
      </c>
      <c r="H1157" s="161"/>
    </row>
    <row r="1158" s="136" customFormat="1" ht="19.5" customHeight="1" spans="1:8">
      <c r="A1158" s="149" t="s">
        <v>951</v>
      </c>
      <c r="B1158" s="155"/>
      <c r="C1158" s="160"/>
      <c r="D1158" s="151" t="e">
        <f t="shared" si="18"/>
        <v>#DIV/0!</v>
      </c>
      <c r="H1158" s="161"/>
    </row>
    <row r="1159" s="136" customFormat="1" ht="19.5" customHeight="1" spans="1:8">
      <c r="A1159" s="149" t="s">
        <v>952</v>
      </c>
      <c r="B1159" s="155"/>
      <c r="C1159" s="160"/>
      <c r="D1159" s="151" t="e">
        <f t="shared" si="18"/>
        <v>#DIV/0!</v>
      </c>
      <c r="H1159" s="161"/>
    </row>
    <row r="1160" s="136" customFormat="1" ht="19.5" customHeight="1" spans="1:8">
      <c r="A1160" s="149" t="s">
        <v>953</v>
      </c>
      <c r="B1160" s="155"/>
      <c r="C1160" s="160"/>
      <c r="D1160" s="151" t="e">
        <f t="shared" si="18"/>
        <v>#DIV/0!</v>
      </c>
      <c r="H1160" s="161"/>
    </row>
    <row r="1161" s="136" customFormat="1" ht="19.5" customHeight="1" spans="1:8">
      <c r="A1161" s="149" t="s">
        <v>954</v>
      </c>
      <c r="B1161" s="155"/>
      <c r="C1161" s="160"/>
      <c r="D1161" s="151" t="e">
        <f t="shared" si="18"/>
        <v>#DIV/0!</v>
      </c>
      <c r="H1161" s="161"/>
    </row>
    <row r="1162" s="136" customFormat="1" ht="19.5" customHeight="1" spans="1:8">
      <c r="A1162" s="149" t="s">
        <v>955</v>
      </c>
      <c r="B1162" s="155"/>
      <c r="C1162" s="160"/>
      <c r="D1162" s="151" t="e">
        <f t="shared" si="18"/>
        <v>#DIV/0!</v>
      </c>
      <c r="H1162" s="161"/>
    </row>
    <row r="1163" s="136" customFormat="1" ht="19.5" customHeight="1" spans="1:8">
      <c r="A1163" s="149" t="s">
        <v>956</v>
      </c>
      <c r="B1163" s="155"/>
      <c r="C1163" s="160"/>
      <c r="D1163" s="151" t="e">
        <f t="shared" si="18"/>
        <v>#DIV/0!</v>
      </c>
      <c r="H1163" s="161"/>
    </row>
    <row r="1164" s="136" customFormat="1" ht="19.5" customHeight="1" spans="1:8">
      <c r="A1164" s="149" t="s">
        <v>957</v>
      </c>
      <c r="B1164" s="155"/>
      <c r="C1164" s="160"/>
      <c r="D1164" s="151" t="e">
        <f t="shared" si="18"/>
        <v>#DIV/0!</v>
      </c>
      <c r="H1164" s="161"/>
    </row>
    <row r="1165" s="136" customFormat="1" ht="19.5" customHeight="1" spans="1:8">
      <c r="A1165" s="149" t="s">
        <v>958</v>
      </c>
      <c r="B1165" s="155"/>
      <c r="C1165" s="160"/>
      <c r="D1165" s="151" t="e">
        <f t="shared" si="18"/>
        <v>#DIV/0!</v>
      </c>
      <c r="H1165" s="161"/>
    </row>
    <row r="1166" s="136" customFormat="1" ht="19.5" customHeight="1" spans="1:8">
      <c r="A1166" s="149" t="s">
        <v>959</v>
      </c>
      <c r="B1166" s="155"/>
      <c r="C1166" s="160"/>
      <c r="D1166" s="151" t="e">
        <f t="shared" si="18"/>
        <v>#DIV/0!</v>
      </c>
      <c r="H1166" s="161"/>
    </row>
    <row r="1167" s="136" customFormat="1" ht="19.5" customHeight="1" spans="1:8">
      <c r="A1167" s="149" t="s">
        <v>960</v>
      </c>
      <c r="B1167" s="155"/>
      <c r="C1167" s="160"/>
      <c r="D1167" s="151" t="e">
        <f t="shared" si="18"/>
        <v>#DIV/0!</v>
      </c>
      <c r="H1167" s="161"/>
    </row>
    <row r="1168" s="136" customFormat="1" ht="19.5" customHeight="1" spans="1:8">
      <c r="A1168" s="149" t="s">
        <v>961</v>
      </c>
      <c r="B1168" s="155"/>
      <c r="C1168" s="160"/>
      <c r="D1168" s="151" t="e">
        <f t="shared" si="18"/>
        <v>#DIV/0!</v>
      </c>
      <c r="H1168" s="161"/>
    </row>
    <row r="1169" s="136" customFormat="1" ht="19.5" customHeight="1" spans="1:8">
      <c r="A1169" s="149" t="s">
        <v>962</v>
      </c>
      <c r="B1169" s="155"/>
      <c r="C1169" s="160"/>
      <c r="D1169" s="151" t="e">
        <f t="shared" si="18"/>
        <v>#DIV/0!</v>
      </c>
      <c r="H1169" s="161"/>
    </row>
    <row r="1170" s="136" customFormat="1" ht="19.5" customHeight="1" spans="1:8">
      <c r="A1170" s="149" t="s">
        <v>963</v>
      </c>
      <c r="B1170" s="155"/>
      <c r="C1170" s="160"/>
      <c r="D1170" s="151" t="e">
        <f t="shared" si="18"/>
        <v>#DIV/0!</v>
      </c>
      <c r="H1170" s="161"/>
    </row>
    <row r="1171" s="136" customFormat="1" ht="19.5" customHeight="1" spans="1:8">
      <c r="A1171" s="149" t="s">
        <v>694</v>
      </c>
      <c r="B1171" s="155">
        <v>967</v>
      </c>
      <c r="C1171" s="160">
        <v>662</v>
      </c>
      <c r="D1171" s="151">
        <f t="shared" si="18"/>
        <v>1.461</v>
      </c>
      <c r="H1171" s="161"/>
    </row>
    <row r="1172" s="136" customFormat="1" ht="19.5" customHeight="1" spans="1:8">
      <c r="A1172" s="149" t="s">
        <v>964</v>
      </c>
      <c r="B1172" s="155"/>
      <c r="C1172" s="160">
        <v>93</v>
      </c>
      <c r="D1172" s="151">
        <f t="shared" si="18"/>
        <v>0</v>
      </c>
      <c r="H1172" s="161"/>
    </row>
    <row r="1173" s="136" customFormat="1" ht="19.5" customHeight="1" spans="1:8">
      <c r="A1173" s="149" t="s">
        <v>965</v>
      </c>
      <c r="B1173" s="154">
        <f>SUM(B1174:B1192)</f>
        <v>3433</v>
      </c>
      <c r="C1173" s="154">
        <f>SUM(C1174:C1192)</f>
        <v>2325</v>
      </c>
      <c r="D1173" s="151">
        <f t="shared" si="18"/>
        <v>1.477</v>
      </c>
      <c r="H1173" s="161"/>
    </row>
    <row r="1174" s="136" customFormat="1" ht="19.5" customHeight="1" spans="1:8">
      <c r="A1174" s="149" t="s">
        <v>674</v>
      </c>
      <c r="B1174" s="155">
        <v>373</v>
      </c>
      <c r="C1174" s="160">
        <v>317</v>
      </c>
      <c r="D1174" s="151">
        <f t="shared" si="18"/>
        <v>1.177</v>
      </c>
      <c r="H1174" s="161"/>
    </row>
    <row r="1175" s="136" customFormat="1" ht="19.5" customHeight="1" spans="1:8">
      <c r="A1175" s="149" t="s">
        <v>675</v>
      </c>
      <c r="B1175" s="155">
        <v>352</v>
      </c>
      <c r="C1175" s="160">
        <v>226</v>
      </c>
      <c r="D1175" s="151">
        <f t="shared" si="18"/>
        <v>1.558</v>
      </c>
      <c r="H1175" s="161"/>
    </row>
    <row r="1176" s="136" customFormat="1" ht="19.5" customHeight="1" spans="1:8">
      <c r="A1176" s="149" t="s">
        <v>676</v>
      </c>
      <c r="B1176" s="155"/>
      <c r="C1176" s="160"/>
      <c r="D1176" s="151" t="e">
        <f t="shared" si="18"/>
        <v>#DIV/0!</v>
      </c>
      <c r="H1176" s="161"/>
    </row>
    <row r="1177" s="136" customFormat="1" ht="19.5" customHeight="1" spans="1:8">
      <c r="A1177" s="149" t="s">
        <v>966</v>
      </c>
      <c r="B1177" s="155"/>
      <c r="C1177" s="160"/>
      <c r="D1177" s="151" t="e">
        <f t="shared" si="18"/>
        <v>#DIV/0!</v>
      </c>
      <c r="H1177" s="161"/>
    </row>
    <row r="1178" s="136" customFormat="1" ht="19.5" customHeight="1" spans="1:8">
      <c r="A1178" s="149" t="s">
        <v>967</v>
      </c>
      <c r="B1178" s="155"/>
      <c r="C1178" s="160"/>
      <c r="D1178" s="151" t="e">
        <f t="shared" si="18"/>
        <v>#DIV/0!</v>
      </c>
      <c r="H1178" s="161"/>
    </row>
    <row r="1179" s="136" customFormat="1" ht="19.5" customHeight="1" spans="1:8">
      <c r="A1179" s="149" t="s">
        <v>968</v>
      </c>
      <c r="B1179" s="155"/>
      <c r="C1179" s="160"/>
      <c r="D1179" s="151" t="e">
        <f t="shared" si="18"/>
        <v>#DIV/0!</v>
      </c>
      <c r="H1179" s="161"/>
    </row>
    <row r="1180" s="136" customFormat="1" ht="19.5" customHeight="1" spans="1:8">
      <c r="A1180" s="149" t="s">
        <v>969</v>
      </c>
      <c r="B1180" s="155"/>
      <c r="C1180" s="160"/>
      <c r="D1180" s="151" t="e">
        <f t="shared" si="18"/>
        <v>#DIV/0!</v>
      </c>
      <c r="H1180" s="161"/>
    </row>
    <row r="1181" s="136" customFormat="1" ht="19.5" customHeight="1" spans="1:8">
      <c r="A1181" s="149" t="s">
        <v>970</v>
      </c>
      <c r="B1181" s="155"/>
      <c r="C1181" s="160"/>
      <c r="D1181" s="151" t="e">
        <f t="shared" si="18"/>
        <v>#DIV/0!</v>
      </c>
      <c r="H1181" s="161"/>
    </row>
    <row r="1182" s="136" customFormat="1" ht="19.5" customHeight="1" spans="1:8">
      <c r="A1182" s="149" t="s">
        <v>971</v>
      </c>
      <c r="B1182" s="155"/>
      <c r="C1182" s="160"/>
      <c r="D1182" s="151" t="e">
        <f t="shared" si="18"/>
        <v>#DIV/0!</v>
      </c>
      <c r="H1182" s="161"/>
    </row>
    <row r="1183" s="136" customFormat="1" ht="19.5" customHeight="1" spans="1:8">
      <c r="A1183" s="149" t="s">
        <v>972</v>
      </c>
      <c r="B1183" s="155"/>
      <c r="C1183" s="160"/>
      <c r="D1183" s="151" t="e">
        <f t="shared" si="18"/>
        <v>#DIV/0!</v>
      </c>
      <c r="H1183" s="161"/>
    </row>
    <row r="1184" s="136" customFormat="1" ht="19.5" customHeight="1" spans="1:8">
      <c r="A1184" s="149" t="s">
        <v>973</v>
      </c>
      <c r="B1184" s="155"/>
      <c r="C1184" s="160"/>
      <c r="D1184" s="151" t="e">
        <f t="shared" si="18"/>
        <v>#DIV/0!</v>
      </c>
      <c r="H1184" s="161"/>
    </row>
    <row r="1185" s="136" customFormat="1" ht="19.5" customHeight="1" spans="1:8">
      <c r="A1185" s="149" t="s">
        <v>974</v>
      </c>
      <c r="B1185" s="155"/>
      <c r="C1185" s="160"/>
      <c r="D1185" s="151" t="e">
        <f t="shared" si="18"/>
        <v>#DIV/0!</v>
      </c>
      <c r="H1185" s="161"/>
    </row>
    <row r="1186" s="136" customFormat="1" ht="19.5" customHeight="1" spans="1:8">
      <c r="A1186" s="149" t="s">
        <v>975</v>
      </c>
      <c r="B1186" s="155"/>
      <c r="C1186" s="160"/>
      <c r="D1186" s="151" t="e">
        <f t="shared" si="18"/>
        <v>#DIV/0!</v>
      </c>
      <c r="H1186" s="161"/>
    </row>
    <row r="1187" s="136" customFormat="1" ht="19.5" customHeight="1" spans="1:8">
      <c r="A1187" s="149" t="s">
        <v>976</v>
      </c>
      <c r="B1187" s="155"/>
      <c r="C1187" s="160"/>
      <c r="D1187" s="151" t="e">
        <f t="shared" si="18"/>
        <v>#DIV/0!</v>
      </c>
      <c r="H1187" s="161"/>
    </row>
    <row r="1188" s="136" customFormat="1" ht="19.5" customHeight="1" spans="1:8">
      <c r="A1188" s="149" t="s">
        <v>977</v>
      </c>
      <c r="B1188" s="155"/>
      <c r="C1188" s="160"/>
      <c r="D1188" s="151" t="e">
        <f t="shared" si="18"/>
        <v>#DIV/0!</v>
      </c>
      <c r="H1188" s="161"/>
    </row>
    <row r="1189" s="136" customFormat="1" ht="19.5" customHeight="1" spans="1:8">
      <c r="A1189" s="149" t="s">
        <v>978</v>
      </c>
      <c r="B1189" s="155"/>
      <c r="C1189" s="160"/>
      <c r="D1189" s="151" t="e">
        <f t="shared" si="18"/>
        <v>#DIV/0!</v>
      </c>
      <c r="H1189" s="161"/>
    </row>
    <row r="1190" s="136" customFormat="1" ht="19.5" customHeight="1" spans="1:8">
      <c r="A1190" s="149" t="s">
        <v>979</v>
      </c>
      <c r="B1190" s="155">
        <v>2103</v>
      </c>
      <c r="C1190" s="160"/>
      <c r="D1190" s="151" t="e">
        <f t="shared" si="18"/>
        <v>#DIV/0!</v>
      </c>
      <c r="H1190" s="161"/>
    </row>
    <row r="1191" s="136" customFormat="1" ht="19.5" customHeight="1" spans="1:8">
      <c r="A1191" s="149" t="s">
        <v>694</v>
      </c>
      <c r="B1191" s="155">
        <v>305</v>
      </c>
      <c r="C1191" s="160">
        <v>282</v>
      </c>
      <c r="D1191" s="151">
        <f t="shared" si="18"/>
        <v>1.082</v>
      </c>
      <c r="H1191" s="161"/>
    </row>
    <row r="1192" s="136" customFormat="1" ht="19.5" customHeight="1" spans="1:8">
      <c r="A1192" s="149" t="s">
        <v>980</v>
      </c>
      <c r="B1192" s="155">
        <v>300</v>
      </c>
      <c r="C1192" s="160">
        <v>1500</v>
      </c>
      <c r="D1192" s="151">
        <f t="shared" si="18"/>
        <v>0.2</v>
      </c>
      <c r="H1192" s="161"/>
    </row>
    <row r="1193" s="136" customFormat="1" ht="19.5" customHeight="1" spans="1:8">
      <c r="A1193" s="149" t="s">
        <v>981</v>
      </c>
      <c r="B1193" s="155"/>
      <c r="C1193" s="154">
        <f>SUM(C1194:C1201)</f>
        <v>0</v>
      </c>
      <c r="D1193" s="151" t="e">
        <f t="shared" si="18"/>
        <v>#DIV/0!</v>
      </c>
      <c r="H1193" s="161"/>
    </row>
    <row r="1194" s="136" customFormat="1" ht="19.5" customHeight="1" spans="1:8">
      <c r="A1194" s="149" t="s">
        <v>674</v>
      </c>
      <c r="B1194" s="155"/>
      <c r="C1194" s="160"/>
      <c r="D1194" s="151" t="e">
        <f t="shared" si="18"/>
        <v>#DIV/0!</v>
      </c>
      <c r="H1194" s="161"/>
    </row>
    <row r="1195" s="136" customFormat="1" ht="19.5" customHeight="1" spans="1:8">
      <c r="A1195" s="149" t="s">
        <v>675</v>
      </c>
      <c r="B1195" s="155"/>
      <c r="C1195" s="160"/>
      <c r="D1195" s="151" t="e">
        <f t="shared" si="18"/>
        <v>#DIV/0!</v>
      </c>
      <c r="H1195" s="161"/>
    </row>
    <row r="1196" s="136" customFormat="1" ht="19.5" customHeight="1" spans="1:8">
      <c r="A1196" s="149" t="s">
        <v>676</v>
      </c>
      <c r="B1196" s="155"/>
      <c r="C1196" s="160"/>
      <c r="D1196" s="151" t="e">
        <f t="shared" si="18"/>
        <v>#DIV/0!</v>
      </c>
      <c r="H1196" s="161"/>
    </row>
    <row r="1197" s="136" customFormat="1" ht="19.5" customHeight="1" spans="1:8">
      <c r="A1197" s="149" t="s">
        <v>982</v>
      </c>
      <c r="B1197" s="155"/>
      <c r="C1197" s="160"/>
      <c r="D1197" s="151" t="e">
        <f t="shared" si="18"/>
        <v>#DIV/0!</v>
      </c>
      <c r="H1197" s="161"/>
    </row>
    <row r="1198" s="136" customFormat="1" ht="19.5" customHeight="1" spans="1:8">
      <c r="A1198" s="149" t="s">
        <v>983</v>
      </c>
      <c r="B1198" s="155"/>
      <c r="C1198" s="160"/>
      <c r="D1198" s="151" t="e">
        <f t="shared" si="18"/>
        <v>#DIV/0!</v>
      </c>
      <c r="H1198" s="161"/>
    </row>
    <row r="1199" s="136" customFormat="1" ht="19.5" customHeight="1" spans="1:8">
      <c r="A1199" s="149" t="s">
        <v>984</v>
      </c>
      <c r="B1199" s="155"/>
      <c r="C1199" s="160"/>
      <c r="D1199" s="151" t="e">
        <f t="shared" si="18"/>
        <v>#DIV/0!</v>
      </c>
      <c r="H1199" s="161"/>
    </row>
    <row r="1200" s="136" customFormat="1" ht="19.5" customHeight="1" spans="1:8">
      <c r="A1200" s="149" t="s">
        <v>694</v>
      </c>
      <c r="B1200" s="155"/>
      <c r="C1200" s="160"/>
      <c r="D1200" s="151" t="e">
        <f t="shared" si="18"/>
        <v>#DIV/0!</v>
      </c>
      <c r="H1200" s="161"/>
    </row>
    <row r="1201" s="136" customFormat="1" ht="19.5" customHeight="1" spans="1:8">
      <c r="A1201" s="149" t="s">
        <v>985</v>
      </c>
      <c r="B1201" s="155"/>
      <c r="C1201" s="160"/>
      <c r="D1201" s="151" t="e">
        <f t="shared" si="18"/>
        <v>#DIV/0!</v>
      </c>
      <c r="H1201" s="161"/>
    </row>
    <row r="1202" s="136" customFormat="1" ht="19.5" customHeight="1" spans="1:8">
      <c r="A1202" s="149" t="s">
        <v>986</v>
      </c>
      <c r="B1202" s="154">
        <f>SUM(B1203:B1214)</f>
        <v>115</v>
      </c>
      <c r="C1202" s="154">
        <f>SUM(C1203:C1214)</f>
        <v>94</v>
      </c>
      <c r="D1202" s="151">
        <f t="shared" si="18"/>
        <v>1.223</v>
      </c>
      <c r="H1202" s="161"/>
    </row>
    <row r="1203" s="136" customFormat="1" ht="19.5" customHeight="1" spans="1:8">
      <c r="A1203" s="149" t="s">
        <v>674</v>
      </c>
      <c r="B1203" s="155">
        <v>74</v>
      </c>
      <c r="C1203" s="160">
        <v>59</v>
      </c>
      <c r="D1203" s="151">
        <f t="shared" si="18"/>
        <v>1.254</v>
      </c>
      <c r="H1203" s="161"/>
    </row>
    <row r="1204" s="136" customFormat="1" ht="19.5" customHeight="1" spans="1:8">
      <c r="A1204" s="149" t="s">
        <v>675</v>
      </c>
      <c r="B1204" s="155"/>
      <c r="C1204" s="160"/>
      <c r="D1204" s="151" t="e">
        <f t="shared" si="18"/>
        <v>#DIV/0!</v>
      </c>
      <c r="H1204" s="161"/>
    </row>
    <row r="1205" s="136" customFormat="1" ht="19.5" customHeight="1" spans="1:8">
      <c r="A1205" s="149" t="s">
        <v>676</v>
      </c>
      <c r="B1205" s="155"/>
      <c r="C1205" s="160"/>
      <c r="D1205" s="151" t="e">
        <f t="shared" si="18"/>
        <v>#DIV/0!</v>
      </c>
      <c r="H1205" s="161"/>
    </row>
    <row r="1206" s="136" customFormat="1" ht="19.5" customHeight="1" spans="1:8">
      <c r="A1206" s="149" t="s">
        <v>987</v>
      </c>
      <c r="B1206" s="155">
        <v>10</v>
      </c>
      <c r="C1206" s="160">
        <v>5</v>
      </c>
      <c r="D1206" s="151">
        <f t="shared" si="18"/>
        <v>2</v>
      </c>
      <c r="H1206" s="161"/>
    </row>
    <row r="1207" s="136" customFormat="1" ht="19.5" customHeight="1" spans="1:8">
      <c r="A1207" s="149" t="s">
        <v>988</v>
      </c>
      <c r="B1207" s="155"/>
      <c r="C1207" s="160"/>
      <c r="D1207" s="151" t="e">
        <f t="shared" si="18"/>
        <v>#DIV/0!</v>
      </c>
      <c r="H1207" s="161"/>
    </row>
    <row r="1208" s="136" customFormat="1" ht="19.5" customHeight="1" spans="1:8">
      <c r="A1208" s="149" t="s">
        <v>989</v>
      </c>
      <c r="B1208" s="155">
        <v>1</v>
      </c>
      <c r="C1208" s="160">
        <v>5</v>
      </c>
      <c r="D1208" s="151">
        <f t="shared" si="18"/>
        <v>0.2</v>
      </c>
      <c r="H1208" s="161"/>
    </row>
    <row r="1209" s="136" customFormat="1" ht="19.5" customHeight="1" spans="1:8">
      <c r="A1209" s="149" t="s">
        <v>990</v>
      </c>
      <c r="B1209" s="155">
        <v>5</v>
      </c>
      <c r="C1209" s="160">
        <v>5</v>
      </c>
      <c r="D1209" s="151">
        <f t="shared" si="18"/>
        <v>1</v>
      </c>
      <c r="H1209" s="161"/>
    </row>
    <row r="1210" s="136" customFormat="1" ht="19.5" customHeight="1" spans="1:8">
      <c r="A1210" s="149" t="s">
        <v>991</v>
      </c>
      <c r="B1210" s="155"/>
      <c r="C1210" s="160"/>
      <c r="D1210" s="151" t="e">
        <f t="shared" si="18"/>
        <v>#DIV/0!</v>
      </c>
      <c r="H1210" s="161"/>
    </row>
    <row r="1211" s="136" customFormat="1" ht="19.5" customHeight="1" spans="1:8">
      <c r="A1211" s="149" t="s">
        <v>992</v>
      </c>
      <c r="B1211" s="155">
        <v>25</v>
      </c>
      <c r="C1211" s="160">
        <v>20</v>
      </c>
      <c r="D1211" s="151">
        <f t="shared" si="18"/>
        <v>1.25</v>
      </c>
      <c r="H1211" s="161"/>
    </row>
    <row r="1212" s="136" customFormat="1" ht="19.5" customHeight="1" spans="1:8">
      <c r="A1212" s="149" t="s">
        <v>993</v>
      </c>
      <c r="B1212" s="155"/>
      <c r="C1212" s="160"/>
      <c r="D1212" s="151" t="e">
        <f t="shared" si="18"/>
        <v>#DIV/0!</v>
      </c>
      <c r="H1212" s="161"/>
    </row>
    <row r="1213" s="136" customFormat="1" ht="19.5" customHeight="1" spans="1:8">
      <c r="A1213" s="149" t="s">
        <v>994</v>
      </c>
      <c r="B1213" s="155"/>
      <c r="C1213" s="160"/>
      <c r="D1213" s="151" t="e">
        <f t="shared" si="18"/>
        <v>#DIV/0!</v>
      </c>
      <c r="H1213" s="161"/>
    </row>
    <row r="1214" s="136" customFormat="1" ht="19.5" customHeight="1" spans="1:8">
      <c r="A1214" s="149" t="s">
        <v>995</v>
      </c>
      <c r="B1214" s="155"/>
      <c r="C1214" s="160"/>
      <c r="D1214" s="151" t="e">
        <f t="shared" si="18"/>
        <v>#DIV/0!</v>
      </c>
      <c r="H1214" s="161"/>
    </row>
    <row r="1215" s="136" customFormat="1" ht="19.5" customHeight="1" spans="1:8">
      <c r="A1215" s="149" t="s">
        <v>996</v>
      </c>
      <c r="B1215" s="154">
        <f>SUM(B1216:B1229)</f>
        <v>116</v>
      </c>
      <c r="C1215" s="154">
        <f>SUM(C1216:C1229)</f>
        <v>119</v>
      </c>
      <c r="D1215" s="151">
        <f t="shared" si="18"/>
        <v>0.975</v>
      </c>
      <c r="H1215" s="161"/>
    </row>
    <row r="1216" s="136" customFormat="1" ht="19.5" customHeight="1" spans="1:8">
      <c r="A1216" s="149" t="s">
        <v>674</v>
      </c>
      <c r="B1216" s="155">
        <v>11</v>
      </c>
      <c r="C1216" s="160"/>
      <c r="D1216" s="151" t="e">
        <f t="shared" si="18"/>
        <v>#DIV/0!</v>
      </c>
      <c r="H1216" s="161"/>
    </row>
    <row r="1217" s="136" customFormat="1" ht="19.5" customHeight="1" spans="1:8">
      <c r="A1217" s="149" t="s">
        <v>675</v>
      </c>
      <c r="B1217" s="155"/>
      <c r="C1217" s="160"/>
      <c r="D1217" s="151" t="e">
        <f t="shared" si="18"/>
        <v>#DIV/0!</v>
      </c>
      <c r="H1217" s="161"/>
    </row>
    <row r="1218" s="136" customFormat="1" ht="19.5" customHeight="1" spans="1:8">
      <c r="A1218" s="149" t="s">
        <v>676</v>
      </c>
      <c r="B1218" s="155"/>
      <c r="C1218" s="160"/>
      <c r="D1218" s="151" t="e">
        <f t="shared" si="18"/>
        <v>#DIV/0!</v>
      </c>
      <c r="H1218" s="161"/>
    </row>
    <row r="1219" s="136" customFormat="1" ht="19.5" customHeight="1" spans="1:8">
      <c r="A1219" s="149" t="s">
        <v>997</v>
      </c>
      <c r="B1219" s="155">
        <v>40</v>
      </c>
      <c r="C1219" s="160">
        <v>54</v>
      </c>
      <c r="D1219" s="151">
        <f t="shared" si="18"/>
        <v>0.741</v>
      </c>
      <c r="H1219" s="161"/>
    </row>
    <row r="1220" s="136" customFormat="1" ht="19.5" customHeight="1" spans="1:8">
      <c r="A1220" s="149" t="s">
        <v>998</v>
      </c>
      <c r="B1220" s="155">
        <v>11</v>
      </c>
      <c r="C1220" s="160">
        <v>11</v>
      </c>
      <c r="D1220" s="151">
        <f t="shared" si="18"/>
        <v>1</v>
      </c>
      <c r="H1220" s="161"/>
    </row>
    <row r="1221" s="136" customFormat="1" ht="19.5" customHeight="1" spans="1:8">
      <c r="A1221" s="149" t="s">
        <v>999</v>
      </c>
      <c r="B1221" s="155"/>
      <c r="C1221" s="160"/>
      <c r="D1221" s="151" t="e">
        <f t="shared" ref="D1221:D1284" si="19">B1221/C1221</f>
        <v>#DIV/0!</v>
      </c>
      <c r="H1221" s="161"/>
    </row>
    <row r="1222" s="136" customFormat="1" ht="19.5" customHeight="1" spans="1:8">
      <c r="A1222" s="149" t="s">
        <v>1000</v>
      </c>
      <c r="B1222" s="155"/>
      <c r="C1222" s="160">
        <v>10</v>
      </c>
      <c r="D1222" s="151">
        <f t="shared" si="19"/>
        <v>0</v>
      </c>
      <c r="H1222" s="161"/>
    </row>
    <row r="1223" s="136" customFormat="1" ht="19.5" customHeight="1" spans="1:8">
      <c r="A1223" s="149" t="s">
        <v>1001</v>
      </c>
      <c r="B1223" s="155">
        <v>54</v>
      </c>
      <c r="C1223" s="160">
        <v>44</v>
      </c>
      <c r="D1223" s="151">
        <f t="shared" si="19"/>
        <v>1.227</v>
      </c>
      <c r="H1223" s="161"/>
    </row>
    <row r="1224" s="136" customFormat="1" ht="19.5" customHeight="1" spans="1:8">
      <c r="A1224" s="149" t="s">
        <v>1002</v>
      </c>
      <c r="B1224" s="155"/>
      <c r="C1224" s="160"/>
      <c r="D1224" s="151" t="e">
        <f t="shared" si="19"/>
        <v>#DIV/0!</v>
      </c>
      <c r="H1224" s="161"/>
    </row>
    <row r="1225" s="136" customFormat="1" ht="19.5" customHeight="1" spans="1:8">
      <c r="A1225" s="149" t="s">
        <v>1003</v>
      </c>
      <c r="B1225" s="155"/>
      <c r="C1225" s="160"/>
      <c r="D1225" s="151" t="e">
        <f t="shared" si="19"/>
        <v>#DIV/0!</v>
      </c>
      <c r="H1225" s="161"/>
    </row>
    <row r="1226" s="136" customFormat="1" ht="19.5" customHeight="1" spans="1:8">
      <c r="A1226" s="149" t="s">
        <v>1004</v>
      </c>
      <c r="B1226" s="155"/>
      <c r="C1226" s="160"/>
      <c r="D1226" s="151" t="e">
        <f t="shared" si="19"/>
        <v>#DIV/0!</v>
      </c>
      <c r="H1226" s="161"/>
    </row>
    <row r="1227" s="136" customFormat="1" ht="19.5" customHeight="1" spans="1:8">
      <c r="A1227" s="149" t="s">
        <v>1005</v>
      </c>
      <c r="B1227" s="155"/>
      <c r="C1227" s="160"/>
      <c r="D1227" s="151" t="e">
        <f t="shared" si="19"/>
        <v>#DIV/0!</v>
      </c>
      <c r="H1227" s="161"/>
    </row>
    <row r="1228" s="136" customFormat="1" ht="19.5" customHeight="1" spans="1:8">
      <c r="A1228" s="149" t="s">
        <v>1006</v>
      </c>
      <c r="B1228" s="155"/>
      <c r="C1228" s="160"/>
      <c r="D1228" s="151" t="e">
        <f t="shared" si="19"/>
        <v>#DIV/0!</v>
      </c>
      <c r="H1228" s="161"/>
    </row>
    <row r="1229" s="136" customFormat="1" ht="19.5" customHeight="1" spans="1:8">
      <c r="A1229" s="149" t="s">
        <v>1007</v>
      </c>
      <c r="B1229" s="155"/>
      <c r="C1229" s="160"/>
      <c r="D1229" s="151" t="e">
        <f t="shared" si="19"/>
        <v>#DIV/0!</v>
      </c>
      <c r="H1229" s="161"/>
    </row>
    <row r="1230" s="136" customFormat="1" ht="19.5" customHeight="1" spans="1:8">
      <c r="A1230" s="149" t="s">
        <v>1008</v>
      </c>
      <c r="B1230" s="155"/>
      <c r="C1230" s="160"/>
      <c r="D1230" s="151" t="e">
        <f t="shared" si="19"/>
        <v>#DIV/0!</v>
      </c>
      <c r="H1230" s="161"/>
    </row>
    <row r="1231" s="136" customFormat="1" ht="19.5" customHeight="1" spans="1:8">
      <c r="A1231" s="149" t="s">
        <v>1009</v>
      </c>
      <c r="B1231" s="150">
        <f>SUM(B1232,B1241,B1245)</f>
        <v>10560</v>
      </c>
      <c r="C1231" s="150">
        <f>SUM(C1232,C1241,C1245)</f>
        <v>8060</v>
      </c>
      <c r="D1231" s="151">
        <f t="shared" si="19"/>
        <v>1.31</v>
      </c>
      <c r="H1231" s="161"/>
    </row>
    <row r="1232" s="136" customFormat="1" ht="19.5" customHeight="1" spans="1:8">
      <c r="A1232" s="149" t="s">
        <v>1010</v>
      </c>
      <c r="B1232" s="155"/>
      <c r="C1232" s="154">
        <f>SUM(C1233:C1240)</f>
        <v>0</v>
      </c>
      <c r="D1232" s="151" t="e">
        <f t="shared" si="19"/>
        <v>#DIV/0!</v>
      </c>
      <c r="H1232" s="161"/>
    </row>
    <row r="1233" s="136" customFormat="1" ht="19.5" customHeight="1" spans="1:8">
      <c r="A1233" s="149" t="s">
        <v>1011</v>
      </c>
      <c r="B1233" s="155"/>
      <c r="C1233" s="160"/>
      <c r="D1233" s="151" t="e">
        <f t="shared" si="19"/>
        <v>#DIV/0!</v>
      </c>
      <c r="H1233" s="161"/>
    </row>
    <row r="1234" s="136" customFormat="1" ht="19.5" customHeight="1" spans="1:8">
      <c r="A1234" s="149" t="s">
        <v>1012</v>
      </c>
      <c r="B1234" s="155"/>
      <c r="C1234" s="160"/>
      <c r="D1234" s="151" t="e">
        <f t="shared" si="19"/>
        <v>#DIV/0!</v>
      </c>
      <c r="H1234" s="161"/>
    </row>
    <row r="1235" s="136" customFormat="1" ht="19.5" customHeight="1" spans="1:8">
      <c r="A1235" s="149" t="s">
        <v>1013</v>
      </c>
      <c r="B1235" s="155"/>
      <c r="C1235" s="160"/>
      <c r="D1235" s="151" t="e">
        <f t="shared" si="19"/>
        <v>#DIV/0!</v>
      </c>
      <c r="H1235" s="161"/>
    </row>
    <row r="1236" s="136" customFormat="1" ht="19.5" customHeight="1" spans="1:8">
      <c r="A1236" s="149" t="s">
        <v>1014</v>
      </c>
      <c r="B1236" s="155"/>
      <c r="C1236" s="160"/>
      <c r="D1236" s="151" t="e">
        <f t="shared" si="19"/>
        <v>#DIV/0!</v>
      </c>
      <c r="H1236" s="161"/>
    </row>
    <row r="1237" s="136" customFormat="1" ht="19.5" customHeight="1" spans="1:8">
      <c r="A1237" s="149" t="s">
        <v>1015</v>
      </c>
      <c r="B1237" s="155"/>
      <c r="C1237" s="160"/>
      <c r="D1237" s="151" t="e">
        <f t="shared" si="19"/>
        <v>#DIV/0!</v>
      </c>
      <c r="H1237" s="161"/>
    </row>
    <row r="1238" s="136" customFormat="1" ht="19.5" customHeight="1" spans="1:8">
      <c r="A1238" s="149" t="s">
        <v>1016</v>
      </c>
      <c r="B1238" s="155"/>
      <c r="C1238" s="160"/>
      <c r="D1238" s="151" t="e">
        <f t="shared" si="19"/>
        <v>#DIV/0!</v>
      </c>
      <c r="H1238" s="161"/>
    </row>
    <row r="1239" s="136" customFormat="1" ht="19.5" customHeight="1" spans="1:8">
      <c r="A1239" s="149" t="s">
        <v>1017</v>
      </c>
      <c r="B1239" s="155"/>
      <c r="C1239" s="160"/>
      <c r="D1239" s="151" t="e">
        <f t="shared" si="19"/>
        <v>#DIV/0!</v>
      </c>
      <c r="H1239" s="161"/>
    </row>
    <row r="1240" s="136" customFormat="1" ht="19.5" customHeight="1" spans="1:8">
      <c r="A1240" s="149" t="s">
        <v>1018</v>
      </c>
      <c r="B1240" s="155"/>
      <c r="C1240" s="160"/>
      <c r="D1240" s="151" t="e">
        <f t="shared" si="19"/>
        <v>#DIV/0!</v>
      </c>
      <c r="H1240" s="161"/>
    </row>
    <row r="1241" s="136" customFormat="1" ht="19.5" customHeight="1" spans="1:8">
      <c r="A1241" s="149" t="s">
        <v>1019</v>
      </c>
      <c r="B1241" s="154">
        <f>SUM(B1242:B1244)</f>
        <v>10560</v>
      </c>
      <c r="C1241" s="154">
        <f>SUM(C1242:C1244)</f>
        <v>8060</v>
      </c>
      <c r="D1241" s="151">
        <f t="shared" si="19"/>
        <v>1.31</v>
      </c>
      <c r="H1241" s="161"/>
    </row>
    <row r="1242" s="136" customFormat="1" ht="19.5" customHeight="1" spans="1:8">
      <c r="A1242" s="149" t="s">
        <v>1020</v>
      </c>
      <c r="B1242" s="155">
        <v>6451</v>
      </c>
      <c r="C1242" s="160">
        <v>4486</v>
      </c>
      <c r="D1242" s="151">
        <f t="shared" si="19"/>
        <v>1.438</v>
      </c>
      <c r="H1242" s="161"/>
    </row>
    <row r="1243" s="136" customFormat="1" ht="19.5" customHeight="1" spans="1:8">
      <c r="A1243" s="149" t="s">
        <v>1021</v>
      </c>
      <c r="B1243" s="155">
        <v>3609</v>
      </c>
      <c r="C1243" s="160">
        <v>2974</v>
      </c>
      <c r="D1243" s="151">
        <f t="shared" si="19"/>
        <v>1.214</v>
      </c>
      <c r="H1243" s="161"/>
    </row>
    <row r="1244" s="136" customFormat="1" ht="19.5" customHeight="1" spans="1:8">
      <c r="A1244" s="149" t="s">
        <v>1022</v>
      </c>
      <c r="B1244" s="155">
        <v>500</v>
      </c>
      <c r="C1244" s="160">
        <v>600</v>
      </c>
      <c r="D1244" s="151">
        <f t="shared" si="19"/>
        <v>0.833</v>
      </c>
      <c r="H1244" s="161"/>
    </row>
    <row r="1245" s="136" customFormat="1" ht="19.5" customHeight="1" spans="1:8">
      <c r="A1245" s="149" t="s">
        <v>1023</v>
      </c>
      <c r="B1245" s="155"/>
      <c r="C1245" s="154">
        <f>SUM(C1246:C1248)</f>
        <v>0</v>
      </c>
      <c r="D1245" s="151" t="e">
        <f t="shared" si="19"/>
        <v>#DIV/0!</v>
      </c>
      <c r="H1245" s="161"/>
    </row>
    <row r="1246" s="136" customFormat="1" ht="19.5" customHeight="1" spans="1:8">
      <c r="A1246" s="149" t="s">
        <v>1024</v>
      </c>
      <c r="B1246" s="155"/>
      <c r="C1246" s="160"/>
      <c r="D1246" s="151" t="e">
        <f t="shared" si="19"/>
        <v>#DIV/0!</v>
      </c>
      <c r="H1246" s="161"/>
    </row>
    <row r="1247" s="136" customFormat="1" ht="19.5" customHeight="1" spans="1:8">
      <c r="A1247" s="149" t="s">
        <v>1025</v>
      </c>
      <c r="B1247" s="155"/>
      <c r="C1247" s="160"/>
      <c r="D1247" s="151" t="e">
        <f t="shared" si="19"/>
        <v>#DIV/0!</v>
      </c>
      <c r="H1247" s="161"/>
    </row>
    <row r="1248" s="136" customFormat="1" ht="19.5" customHeight="1" spans="1:8">
      <c r="A1248" s="149" t="s">
        <v>1026</v>
      </c>
      <c r="B1248" s="155"/>
      <c r="C1248" s="160"/>
      <c r="D1248" s="151" t="e">
        <f t="shared" si="19"/>
        <v>#DIV/0!</v>
      </c>
      <c r="H1248" s="161"/>
    </row>
    <row r="1249" s="136" customFormat="1" ht="19.5" customHeight="1" spans="1:8">
      <c r="A1249" s="149" t="s">
        <v>1027</v>
      </c>
      <c r="B1249" s="150">
        <f>SUM(B1250,B1265,B1279,B1284,B1290)</f>
        <v>4350</v>
      </c>
      <c r="C1249" s="150">
        <f>SUM(C1250,C1265,C1279,C1284,C1290)</f>
        <v>3160</v>
      </c>
      <c r="D1249" s="151">
        <f t="shared" si="19"/>
        <v>1.377</v>
      </c>
      <c r="H1249" s="161"/>
    </row>
    <row r="1250" s="136" customFormat="1" ht="19.5" customHeight="1" spans="1:8">
      <c r="A1250" s="149" t="s">
        <v>1028</v>
      </c>
      <c r="B1250" s="154">
        <f>SUM(B1251:B1264)</f>
        <v>573</v>
      </c>
      <c r="C1250" s="154">
        <f>SUM(C1251:C1264)</f>
        <v>334</v>
      </c>
      <c r="D1250" s="151">
        <f t="shared" si="19"/>
        <v>1.716</v>
      </c>
      <c r="H1250" s="161"/>
    </row>
    <row r="1251" s="136" customFormat="1" ht="19.5" customHeight="1" spans="1:8">
      <c r="A1251" s="149" t="s">
        <v>674</v>
      </c>
      <c r="B1251" s="155"/>
      <c r="C1251" s="160"/>
      <c r="D1251" s="151" t="e">
        <f t="shared" si="19"/>
        <v>#DIV/0!</v>
      </c>
      <c r="H1251" s="161"/>
    </row>
    <row r="1252" s="136" customFormat="1" ht="19.5" customHeight="1" spans="1:8">
      <c r="A1252" s="149" t="s">
        <v>675</v>
      </c>
      <c r="B1252" s="155">
        <v>18</v>
      </c>
      <c r="C1252" s="160">
        <v>33</v>
      </c>
      <c r="D1252" s="151">
        <f t="shared" si="19"/>
        <v>0.545</v>
      </c>
      <c r="H1252" s="161"/>
    </row>
    <row r="1253" s="136" customFormat="1" ht="19.5" customHeight="1" spans="1:8">
      <c r="A1253" s="149" t="s">
        <v>676</v>
      </c>
      <c r="B1253" s="155"/>
      <c r="C1253" s="160"/>
      <c r="D1253" s="151" t="e">
        <f t="shared" si="19"/>
        <v>#DIV/0!</v>
      </c>
      <c r="H1253" s="161"/>
    </row>
    <row r="1254" s="136" customFormat="1" ht="19.5" customHeight="1" spans="1:8">
      <c r="A1254" s="149" t="s">
        <v>1029</v>
      </c>
      <c r="B1254" s="155"/>
      <c r="C1254" s="160"/>
      <c r="D1254" s="151" t="e">
        <f t="shared" si="19"/>
        <v>#DIV/0!</v>
      </c>
      <c r="H1254" s="161"/>
    </row>
    <row r="1255" s="136" customFormat="1" ht="19.5" customHeight="1" spans="1:8">
      <c r="A1255" s="149" t="s">
        <v>1030</v>
      </c>
      <c r="B1255" s="155"/>
      <c r="C1255" s="160"/>
      <c r="D1255" s="151" t="e">
        <f t="shared" si="19"/>
        <v>#DIV/0!</v>
      </c>
      <c r="H1255" s="161"/>
    </row>
    <row r="1256" s="136" customFormat="1" ht="19.5" customHeight="1" spans="1:8">
      <c r="A1256" s="149" t="s">
        <v>1031</v>
      </c>
      <c r="B1256" s="155">
        <v>44</v>
      </c>
      <c r="C1256" s="160">
        <v>45</v>
      </c>
      <c r="D1256" s="151">
        <f t="shared" si="19"/>
        <v>0.978</v>
      </c>
      <c r="H1256" s="161"/>
    </row>
    <row r="1257" s="136" customFormat="1" ht="19.5" customHeight="1" spans="1:8">
      <c r="A1257" s="149" t="s">
        <v>1032</v>
      </c>
      <c r="B1257" s="155"/>
      <c r="C1257" s="160"/>
      <c r="D1257" s="151" t="e">
        <f t="shared" si="19"/>
        <v>#DIV/0!</v>
      </c>
      <c r="H1257" s="161"/>
    </row>
    <row r="1258" s="136" customFormat="1" ht="19.5" customHeight="1" spans="1:8">
      <c r="A1258" s="149" t="s">
        <v>1033</v>
      </c>
      <c r="B1258" s="155">
        <v>95</v>
      </c>
      <c r="C1258" s="160">
        <v>95</v>
      </c>
      <c r="D1258" s="151">
        <f t="shared" si="19"/>
        <v>1</v>
      </c>
      <c r="H1258" s="161"/>
    </row>
    <row r="1259" s="136" customFormat="1" ht="19.5" customHeight="1" spans="1:8">
      <c r="A1259" s="149" t="s">
        <v>1034</v>
      </c>
      <c r="B1259" s="155"/>
      <c r="C1259" s="160"/>
      <c r="D1259" s="151" t="e">
        <f t="shared" si="19"/>
        <v>#DIV/0!</v>
      </c>
      <c r="H1259" s="161"/>
    </row>
    <row r="1260" s="136" customFormat="1" ht="19.5" customHeight="1" spans="1:8">
      <c r="A1260" s="149" t="s">
        <v>1035</v>
      </c>
      <c r="B1260" s="155"/>
      <c r="C1260" s="160">
        <v>17</v>
      </c>
      <c r="D1260" s="151">
        <f t="shared" si="19"/>
        <v>0</v>
      </c>
      <c r="H1260" s="161"/>
    </row>
    <row r="1261" s="136" customFormat="1" ht="19.5" customHeight="1" spans="1:8">
      <c r="A1261" s="149" t="s">
        <v>1036</v>
      </c>
      <c r="B1261" s="155">
        <v>310</v>
      </c>
      <c r="C1261" s="160"/>
      <c r="D1261" s="151" t="e">
        <f t="shared" si="19"/>
        <v>#DIV/0!</v>
      </c>
      <c r="H1261" s="161"/>
    </row>
    <row r="1262" s="136" customFormat="1" ht="19.5" customHeight="1" spans="1:8">
      <c r="A1262" s="149" t="s">
        <v>1037</v>
      </c>
      <c r="B1262" s="155"/>
      <c r="C1262" s="160"/>
      <c r="D1262" s="151" t="e">
        <f t="shared" si="19"/>
        <v>#DIV/0!</v>
      </c>
      <c r="H1262" s="161"/>
    </row>
    <row r="1263" s="136" customFormat="1" ht="19.5" customHeight="1" spans="1:8">
      <c r="A1263" s="149" t="s">
        <v>694</v>
      </c>
      <c r="B1263" s="155">
        <v>86</v>
      </c>
      <c r="C1263" s="160">
        <v>60</v>
      </c>
      <c r="D1263" s="151">
        <f t="shared" si="19"/>
        <v>1.433</v>
      </c>
      <c r="H1263" s="161"/>
    </row>
    <row r="1264" s="136" customFormat="1" ht="19.5" customHeight="1" spans="1:8">
      <c r="A1264" s="149" t="s">
        <v>1038</v>
      </c>
      <c r="B1264" s="155">
        <v>20</v>
      </c>
      <c r="C1264" s="160">
        <v>84</v>
      </c>
      <c r="D1264" s="151">
        <f t="shared" si="19"/>
        <v>0.238</v>
      </c>
      <c r="H1264" s="161"/>
    </row>
    <row r="1265" s="136" customFormat="1" ht="19.5" customHeight="1" spans="1:8">
      <c r="A1265" s="149" t="s">
        <v>1039</v>
      </c>
      <c r="B1265" s="155"/>
      <c r="C1265" s="154">
        <f>SUM(C1266:C1278)</f>
        <v>0</v>
      </c>
      <c r="D1265" s="151" t="e">
        <f t="shared" si="19"/>
        <v>#DIV/0!</v>
      </c>
      <c r="H1265" s="161"/>
    </row>
    <row r="1266" s="136" customFormat="1" ht="19.5" customHeight="1" spans="1:8">
      <c r="A1266" s="149" t="s">
        <v>674</v>
      </c>
      <c r="B1266" s="155"/>
      <c r="C1266" s="160"/>
      <c r="D1266" s="151" t="e">
        <f t="shared" si="19"/>
        <v>#DIV/0!</v>
      </c>
      <c r="H1266" s="161"/>
    </row>
    <row r="1267" s="136" customFormat="1" ht="19.5" customHeight="1" spans="1:8">
      <c r="A1267" s="149" t="s">
        <v>675</v>
      </c>
      <c r="B1267" s="155"/>
      <c r="C1267" s="160"/>
      <c r="D1267" s="151" t="e">
        <f t="shared" si="19"/>
        <v>#DIV/0!</v>
      </c>
      <c r="H1267" s="161"/>
    </row>
    <row r="1268" s="136" customFormat="1" ht="19.5" customHeight="1" spans="1:8">
      <c r="A1268" s="149" t="s">
        <v>676</v>
      </c>
      <c r="B1268" s="155"/>
      <c r="C1268" s="160"/>
      <c r="D1268" s="151" t="e">
        <f t="shared" si="19"/>
        <v>#DIV/0!</v>
      </c>
      <c r="H1268" s="161"/>
    </row>
    <row r="1269" s="136" customFormat="1" ht="19.5" customHeight="1" spans="1:8">
      <c r="A1269" s="149" t="s">
        <v>1040</v>
      </c>
      <c r="B1269" s="155"/>
      <c r="C1269" s="160"/>
      <c r="D1269" s="151" t="e">
        <f t="shared" si="19"/>
        <v>#DIV/0!</v>
      </c>
      <c r="H1269" s="161"/>
    </row>
    <row r="1270" s="136" customFormat="1" ht="19.5" customHeight="1" spans="1:8">
      <c r="A1270" s="149" t="s">
        <v>1041</v>
      </c>
      <c r="B1270" s="155"/>
      <c r="C1270" s="160"/>
      <c r="D1270" s="151" t="e">
        <f t="shared" si="19"/>
        <v>#DIV/0!</v>
      </c>
      <c r="H1270" s="161"/>
    </row>
    <row r="1271" s="136" customFormat="1" ht="19.5" customHeight="1" spans="1:8">
      <c r="A1271" s="149" t="s">
        <v>1042</v>
      </c>
      <c r="B1271" s="155"/>
      <c r="C1271" s="160"/>
      <c r="D1271" s="151" t="e">
        <f t="shared" si="19"/>
        <v>#DIV/0!</v>
      </c>
      <c r="H1271" s="161"/>
    </row>
    <row r="1272" s="136" customFormat="1" ht="19.5" customHeight="1" spans="1:8">
      <c r="A1272" s="149" t="s">
        <v>1043</v>
      </c>
      <c r="B1272" s="155"/>
      <c r="C1272" s="160"/>
      <c r="D1272" s="151" t="e">
        <f t="shared" si="19"/>
        <v>#DIV/0!</v>
      </c>
      <c r="H1272" s="161"/>
    </row>
    <row r="1273" s="136" customFormat="1" ht="19.5" customHeight="1" spans="1:8">
      <c r="A1273" s="149" t="s">
        <v>1044</v>
      </c>
      <c r="B1273" s="155"/>
      <c r="C1273" s="160"/>
      <c r="D1273" s="151" t="e">
        <f t="shared" si="19"/>
        <v>#DIV/0!</v>
      </c>
      <c r="H1273" s="161"/>
    </row>
    <row r="1274" s="136" customFormat="1" ht="19.5" customHeight="1" spans="1:8">
      <c r="A1274" s="149" t="s">
        <v>1045</v>
      </c>
      <c r="B1274" s="155"/>
      <c r="C1274" s="160"/>
      <c r="D1274" s="151" t="e">
        <f t="shared" si="19"/>
        <v>#DIV/0!</v>
      </c>
      <c r="H1274" s="161"/>
    </row>
    <row r="1275" s="136" customFormat="1" ht="19.5" customHeight="1" spans="1:8">
      <c r="A1275" s="149" t="s">
        <v>1046</v>
      </c>
      <c r="B1275" s="155"/>
      <c r="C1275" s="160"/>
      <c r="D1275" s="151" t="e">
        <f t="shared" si="19"/>
        <v>#DIV/0!</v>
      </c>
      <c r="H1275" s="161"/>
    </row>
    <row r="1276" s="136" customFormat="1" ht="19.5" customHeight="1" spans="1:8">
      <c r="A1276" s="149" t="s">
        <v>1047</v>
      </c>
      <c r="B1276" s="155"/>
      <c r="C1276" s="160"/>
      <c r="D1276" s="151" t="e">
        <f t="shared" si="19"/>
        <v>#DIV/0!</v>
      </c>
      <c r="H1276" s="161"/>
    </row>
    <row r="1277" s="136" customFormat="1" ht="19.5" customHeight="1" spans="1:8">
      <c r="A1277" s="149" t="s">
        <v>694</v>
      </c>
      <c r="B1277" s="155"/>
      <c r="C1277" s="160"/>
      <c r="D1277" s="151" t="e">
        <f t="shared" si="19"/>
        <v>#DIV/0!</v>
      </c>
      <c r="H1277" s="161"/>
    </row>
    <row r="1278" s="136" customFormat="1" ht="19.5" customHeight="1" spans="1:8">
      <c r="A1278" s="149" t="s">
        <v>1048</v>
      </c>
      <c r="B1278" s="155"/>
      <c r="C1278" s="160"/>
      <c r="D1278" s="151" t="e">
        <f t="shared" si="19"/>
        <v>#DIV/0!</v>
      </c>
      <c r="H1278" s="161"/>
    </row>
    <row r="1279" s="136" customFormat="1" ht="19.5" customHeight="1" spans="1:8">
      <c r="A1279" s="149" t="s">
        <v>1049</v>
      </c>
      <c r="B1279" s="155"/>
      <c r="C1279" s="154">
        <f>SUM(C1280:C1283)</f>
        <v>0</v>
      </c>
      <c r="D1279" s="151" t="e">
        <f t="shared" si="19"/>
        <v>#DIV/0!</v>
      </c>
      <c r="H1279" s="161"/>
    </row>
    <row r="1280" s="136" customFormat="1" ht="19.5" customHeight="1" spans="1:8">
      <c r="A1280" s="149" t="s">
        <v>1050</v>
      </c>
      <c r="B1280" s="155"/>
      <c r="C1280" s="160"/>
      <c r="D1280" s="151" t="e">
        <f t="shared" si="19"/>
        <v>#DIV/0!</v>
      </c>
      <c r="H1280" s="161"/>
    </row>
    <row r="1281" s="136" customFormat="1" ht="19.5" customHeight="1" spans="1:8">
      <c r="A1281" s="149" t="s">
        <v>1051</v>
      </c>
      <c r="B1281" s="155"/>
      <c r="C1281" s="160"/>
      <c r="D1281" s="151" t="e">
        <f t="shared" si="19"/>
        <v>#DIV/0!</v>
      </c>
      <c r="H1281" s="161"/>
    </row>
    <row r="1282" s="136" customFormat="1" ht="19.5" customHeight="1" spans="1:8">
      <c r="A1282" s="149" t="s">
        <v>1052</v>
      </c>
      <c r="B1282" s="155"/>
      <c r="C1282" s="160"/>
      <c r="D1282" s="151" t="e">
        <f t="shared" si="19"/>
        <v>#DIV/0!</v>
      </c>
      <c r="H1282" s="161"/>
    </row>
    <row r="1283" s="136" customFormat="1" ht="19.5" customHeight="1" spans="1:8">
      <c r="A1283" s="149" t="s">
        <v>1053</v>
      </c>
      <c r="B1283" s="155"/>
      <c r="C1283" s="160"/>
      <c r="D1283" s="151" t="e">
        <f t="shared" si="19"/>
        <v>#DIV/0!</v>
      </c>
      <c r="H1283" s="161"/>
    </row>
    <row r="1284" s="136" customFormat="1" ht="19.5" customHeight="1" spans="1:8">
      <c r="A1284" s="149" t="s">
        <v>1054</v>
      </c>
      <c r="B1284" s="154">
        <f>SUM(B1285:B1289)</f>
        <v>3777</v>
      </c>
      <c r="C1284" s="154">
        <f>SUM(C1285:C1289)</f>
        <v>2826</v>
      </c>
      <c r="D1284" s="151">
        <f t="shared" si="19"/>
        <v>1.337</v>
      </c>
      <c r="H1284" s="161"/>
    </row>
    <row r="1285" s="136" customFormat="1" ht="19.5" customHeight="1" spans="1:8">
      <c r="A1285" s="149" t="s">
        <v>1055</v>
      </c>
      <c r="B1285" s="155"/>
      <c r="C1285" s="160">
        <v>1351</v>
      </c>
      <c r="D1285" s="151">
        <f t="shared" ref="D1285:D1316" si="20">B1285/C1285</f>
        <v>0</v>
      </c>
      <c r="H1285" s="161"/>
    </row>
    <row r="1286" s="136" customFormat="1" ht="19.5" customHeight="1" spans="1:8">
      <c r="A1286" s="149" t="s">
        <v>1056</v>
      </c>
      <c r="B1286" s="155">
        <v>3777</v>
      </c>
      <c r="C1286" s="160">
        <v>1475</v>
      </c>
      <c r="D1286" s="151">
        <f t="shared" si="20"/>
        <v>2.561</v>
      </c>
      <c r="H1286" s="161"/>
    </row>
    <row r="1287" s="136" customFormat="1" ht="19.5" customHeight="1" spans="1:8">
      <c r="A1287" s="149" t="s">
        <v>1057</v>
      </c>
      <c r="B1287" s="155"/>
      <c r="C1287" s="160"/>
      <c r="D1287" s="151" t="e">
        <f t="shared" si="20"/>
        <v>#DIV/0!</v>
      </c>
      <c r="H1287" s="161"/>
    </row>
    <row r="1288" s="136" customFormat="1" ht="19.5" customHeight="1" spans="1:8">
      <c r="A1288" s="149" t="s">
        <v>1058</v>
      </c>
      <c r="B1288" s="155"/>
      <c r="C1288" s="160"/>
      <c r="D1288" s="151" t="e">
        <f t="shared" si="20"/>
        <v>#DIV/0!</v>
      </c>
      <c r="H1288" s="161"/>
    </row>
    <row r="1289" s="136" customFormat="1" ht="19.5" customHeight="1" spans="1:8">
      <c r="A1289" s="149" t="s">
        <v>1059</v>
      </c>
      <c r="B1289" s="155"/>
      <c r="C1289" s="160"/>
      <c r="D1289" s="151" t="e">
        <f t="shared" si="20"/>
        <v>#DIV/0!</v>
      </c>
      <c r="H1289" s="161"/>
    </row>
    <row r="1290" s="136" customFormat="1" ht="19.5" customHeight="1" spans="1:8">
      <c r="A1290" s="149" t="s">
        <v>1060</v>
      </c>
      <c r="B1290" s="155"/>
      <c r="C1290" s="154">
        <f>SUM(C1291:C1301)</f>
        <v>0</v>
      </c>
      <c r="D1290" s="151" t="e">
        <f t="shared" si="20"/>
        <v>#DIV/0!</v>
      </c>
      <c r="H1290" s="161"/>
    </row>
    <row r="1291" s="136" customFormat="1" ht="19.5" customHeight="1" spans="1:8">
      <c r="A1291" s="149" t="s">
        <v>1061</v>
      </c>
      <c r="B1291" s="155"/>
      <c r="C1291" s="160"/>
      <c r="D1291" s="151" t="e">
        <f t="shared" si="20"/>
        <v>#DIV/0!</v>
      </c>
      <c r="H1291" s="161"/>
    </row>
    <row r="1292" s="136" customFormat="1" ht="19.5" customHeight="1" spans="1:8">
      <c r="A1292" s="149" t="s">
        <v>1062</v>
      </c>
      <c r="B1292" s="155"/>
      <c r="C1292" s="160"/>
      <c r="D1292" s="151" t="e">
        <f t="shared" si="20"/>
        <v>#DIV/0!</v>
      </c>
      <c r="H1292" s="161"/>
    </row>
    <row r="1293" s="136" customFormat="1" ht="19.5" customHeight="1" spans="1:8">
      <c r="A1293" s="149" t="s">
        <v>1063</v>
      </c>
      <c r="B1293" s="155"/>
      <c r="C1293" s="160"/>
      <c r="D1293" s="151" t="e">
        <f t="shared" si="20"/>
        <v>#DIV/0!</v>
      </c>
      <c r="H1293" s="161"/>
    </row>
    <row r="1294" s="136" customFormat="1" ht="19.5" customHeight="1" spans="1:8">
      <c r="A1294" s="149" t="s">
        <v>1064</v>
      </c>
      <c r="B1294" s="155"/>
      <c r="C1294" s="160"/>
      <c r="D1294" s="151" t="e">
        <f t="shared" si="20"/>
        <v>#DIV/0!</v>
      </c>
      <c r="H1294" s="161"/>
    </row>
    <row r="1295" s="136" customFormat="1" ht="19.5" customHeight="1" spans="1:8">
      <c r="A1295" s="149" t="s">
        <v>1065</v>
      </c>
      <c r="B1295" s="155"/>
      <c r="C1295" s="160"/>
      <c r="D1295" s="151" t="e">
        <f t="shared" si="20"/>
        <v>#DIV/0!</v>
      </c>
      <c r="H1295" s="161"/>
    </row>
    <row r="1296" s="136" customFormat="1" ht="19.5" customHeight="1" spans="1:8">
      <c r="A1296" s="149" t="s">
        <v>1066</v>
      </c>
      <c r="B1296" s="155"/>
      <c r="C1296" s="160"/>
      <c r="D1296" s="151" t="e">
        <f t="shared" si="20"/>
        <v>#DIV/0!</v>
      </c>
      <c r="H1296" s="161"/>
    </row>
    <row r="1297" s="136" customFormat="1" ht="19.5" customHeight="1" spans="1:8">
      <c r="A1297" s="149" t="s">
        <v>1067</v>
      </c>
      <c r="B1297" s="155"/>
      <c r="C1297" s="160"/>
      <c r="D1297" s="151" t="e">
        <f t="shared" si="20"/>
        <v>#DIV/0!</v>
      </c>
      <c r="H1297" s="161"/>
    </row>
    <row r="1298" s="136" customFormat="1" ht="19.5" customHeight="1" spans="1:8">
      <c r="A1298" s="149" t="s">
        <v>1068</v>
      </c>
      <c r="B1298" s="155"/>
      <c r="C1298" s="160"/>
      <c r="D1298" s="151" t="e">
        <f t="shared" si="20"/>
        <v>#DIV/0!</v>
      </c>
      <c r="H1298" s="161"/>
    </row>
    <row r="1299" s="136" customFormat="1" ht="19.5" customHeight="1" spans="1:8">
      <c r="A1299" s="149" t="s">
        <v>1069</v>
      </c>
      <c r="B1299" s="155"/>
      <c r="C1299" s="160"/>
      <c r="D1299" s="151" t="e">
        <f t="shared" si="20"/>
        <v>#DIV/0!</v>
      </c>
      <c r="H1299" s="161"/>
    </row>
    <row r="1300" s="136" customFormat="1" ht="19.5" customHeight="1" spans="1:8">
      <c r="A1300" s="149" t="s">
        <v>1070</v>
      </c>
      <c r="B1300" s="155"/>
      <c r="C1300" s="160"/>
      <c r="D1300" s="151" t="e">
        <f t="shared" si="20"/>
        <v>#DIV/0!</v>
      </c>
      <c r="H1300" s="161"/>
    </row>
    <row r="1301" s="136" customFormat="1" ht="19.5" customHeight="1" spans="1:8">
      <c r="A1301" s="149" t="s">
        <v>1071</v>
      </c>
      <c r="B1301" s="155"/>
      <c r="C1301" s="160"/>
      <c r="D1301" s="151" t="e">
        <f t="shared" si="20"/>
        <v>#DIV/0!</v>
      </c>
      <c r="H1301" s="161"/>
    </row>
    <row r="1302" s="136" customFormat="1" ht="19.5" customHeight="1" spans="1:8">
      <c r="A1302" s="149" t="s">
        <v>1072</v>
      </c>
      <c r="B1302" s="155">
        <v>16000</v>
      </c>
      <c r="C1302" s="163">
        <v>14000</v>
      </c>
      <c r="D1302" s="151">
        <f t="shared" si="20"/>
        <v>1.143</v>
      </c>
      <c r="H1302" s="161"/>
    </row>
    <row r="1303" s="136" customFormat="1" ht="19.5" customHeight="1" spans="1:4">
      <c r="A1303" s="149" t="s">
        <v>1073</v>
      </c>
      <c r="B1303" s="150">
        <f>SUM(B1304)</f>
        <v>16400</v>
      </c>
      <c r="C1303" s="150">
        <f>SUM(C1304)</f>
        <v>12000</v>
      </c>
      <c r="D1303" s="151">
        <f t="shared" si="20"/>
        <v>1.367</v>
      </c>
    </row>
    <row r="1304" s="136" customFormat="1" ht="19.5" customHeight="1" spans="1:4">
      <c r="A1304" s="149" t="s">
        <v>1074</v>
      </c>
      <c r="B1304" s="154">
        <f>SUM(B1305:B1308)</f>
        <v>16400</v>
      </c>
      <c r="C1304" s="154">
        <f>SUM(C1305:C1308)</f>
        <v>12000</v>
      </c>
      <c r="D1304" s="151">
        <f t="shared" si="20"/>
        <v>1.367</v>
      </c>
    </row>
    <row r="1305" s="136" customFormat="1" ht="19.5" customHeight="1" spans="1:4">
      <c r="A1305" s="149" t="s">
        <v>1075</v>
      </c>
      <c r="B1305" s="155">
        <v>16400</v>
      </c>
      <c r="C1305" s="160">
        <v>12000</v>
      </c>
      <c r="D1305" s="151">
        <f t="shared" si="20"/>
        <v>1.367</v>
      </c>
    </row>
    <row r="1306" s="136" customFormat="1" ht="19.5" customHeight="1" spans="1:4">
      <c r="A1306" s="149" t="s">
        <v>1076</v>
      </c>
      <c r="B1306" s="155"/>
      <c r="C1306" s="160"/>
      <c r="D1306" s="151" t="e">
        <f t="shared" si="20"/>
        <v>#DIV/0!</v>
      </c>
    </row>
    <row r="1307" s="136" customFormat="1" ht="19.5" customHeight="1" spans="1:4">
      <c r="A1307" s="149" t="s">
        <v>1077</v>
      </c>
      <c r="B1307" s="155"/>
      <c r="C1307" s="160"/>
      <c r="D1307" s="151" t="e">
        <f t="shared" si="20"/>
        <v>#DIV/0!</v>
      </c>
    </row>
    <row r="1308" s="136" customFormat="1" ht="19.5" customHeight="1" spans="1:4">
      <c r="A1308" s="149" t="s">
        <v>1078</v>
      </c>
      <c r="B1308" s="155"/>
      <c r="C1308" s="160"/>
      <c r="D1308" s="151" t="e">
        <f t="shared" si="20"/>
        <v>#DIV/0!</v>
      </c>
    </row>
    <row r="1309" s="136" customFormat="1" ht="19.5" customHeight="1" spans="1:4">
      <c r="A1309" s="149" t="s">
        <v>1079</v>
      </c>
      <c r="B1309" s="155"/>
      <c r="C1309" s="150">
        <f>SUM(C1310)</f>
        <v>0</v>
      </c>
      <c r="D1309" s="151" t="e">
        <f t="shared" si="20"/>
        <v>#DIV/0!</v>
      </c>
    </row>
    <row r="1310" s="136" customFormat="1" ht="19.5" customHeight="1" spans="1:4">
      <c r="A1310" s="149" t="s">
        <v>1080</v>
      </c>
      <c r="B1310" s="155"/>
      <c r="C1310" s="160"/>
      <c r="D1310" s="151" t="e">
        <f t="shared" si="20"/>
        <v>#DIV/0!</v>
      </c>
    </row>
    <row r="1311" s="136" customFormat="1" ht="19.5" customHeight="1" spans="1:8">
      <c r="A1311" s="149" t="s">
        <v>1081</v>
      </c>
      <c r="B1311" s="150">
        <f>SUM(B1312:B1313)</f>
        <v>74700</v>
      </c>
      <c r="C1311" s="150">
        <f>SUM(C1312:C1313)</f>
        <v>64780</v>
      </c>
      <c r="D1311" s="151">
        <f t="shared" si="20"/>
        <v>1.153</v>
      </c>
      <c r="H1311" s="161"/>
    </row>
    <row r="1312" s="136" customFormat="1" ht="19.5" customHeight="1" spans="1:8">
      <c r="A1312" s="149" t="s">
        <v>1082</v>
      </c>
      <c r="B1312" s="155"/>
      <c r="C1312" s="160"/>
      <c r="D1312" s="151" t="e">
        <f t="shared" si="20"/>
        <v>#DIV/0!</v>
      </c>
      <c r="H1312" s="161"/>
    </row>
    <row r="1313" s="136" customFormat="1" ht="19.5" customHeight="1" spans="1:8">
      <c r="A1313" s="149" t="s">
        <v>1083</v>
      </c>
      <c r="B1313" s="155">
        <v>74700</v>
      </c>
      <c r="C1313" s="160">
        <v>64780</v>
      </c>
      <c r="D1313" s="151">
        <f t="shared" si="20"/>
        <v>1.153</v>
      </c>
      <c r="H1313" s="161"/>
    </row>
    <row r="1314" s="136" customFormat="1" ht="19.5" customHeight="1" spans="1:4">
      <c r="A1314" s="149"/>
      <c r="B1314" s="155"/>
      <c r="C1314" s="160"/>
      <c r="D1314" s="151" t="e">
        <f t="shared" si="20"/>
        <v>#DIV/0!</v>
      </c>
    </row>
    <row r="1315" s="136" customFormat="1" ht="19.5" customHeight="1" spans="1:4">
      <c r="A1315" s="149"/>
      <c r="B1315" s="155"/>
      <c r="C1315" s="160"/>
      <c r="D1315" s="151" t="e">
        <f t="shared" si="20"/>
        <v>#DIV/0!</v>
      </c>
    </row>
    <row r="1316" s="136" customFormat="1" ht="19.5" customHeight="1" spans="1:4">
      <c r="A1316" s="164" t="s">
        <v>56</v>
      </c>
      <c r="B1316" s="150">
        <f>SUM(B5,B258,B261,B272,B391,B445,B501,B550,B666,B737,B810,B830,B962,B1026,B1100,B1127,B1142,B1152,B1231,B1249,B1302:B1303,B1309,B1311)</f>
        <v>713410</v>
      </c>
      <c r="C1316" s="150">
        <f>SUM(C5,C258,C261,C272,C391,C445,C501,C550,C666,C737,C810,C830,C962,C1026,C1100,C1127,C1142,C1152,C1231,C1249,C1302:C1303,C1309,C1311)</f>
        <v>657540</v>
      </c>
      <c r="D1316" s="151">
        <f t="shared" si="20"/>
        <v>1.085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4" workbookViewId="0">
      <selection activeCell="C16" sqref="C16"/>
    </sheetView>
  </sheetViews>
  <sheetFormatPr defaultColWidth="9" defaultRowHeight="11.25"/>
  <cols>
    <col min="1" max="1" width="37.6" style="121" customWidth="1"/>
    <col min="2" max="2" width="28.25" style="121" customWidth="1"/>
    <col min="3" max="3" width="20.8" style="122" customWidth="1"/>
    <col min="4" max="244" width="9" style="121"/>
    <col min="245" max="245" width="20.1" style="121" customWidth="1"/>
    <col min="246" max="246" width="9.6" style="121" customWidth="1"/>
    <col min="247" max="247" width="8.6" style="121" customWidth="1"/>
    <col min="248" max="248" width="8.9" style="121" customWidth="1"/>
    <col min="249" max="251" width="7.6" style="121" customWidth="1"/>
    <col min="252" max="252" width="8.1" style="121" customWidth="1"/>
    <col min="253" max="253" width="7.6" style="121" customWidth="1"/>
    <col min="254" max="254" width="9" style="121" customWidth="1"/>
    <col min="255" max="500" width="9" style="121"/>
    <col min="501" max="501" width="20.1" style="121" customWidth="1"/>
    <col min="502" max="502" width="9.6" style="121" customWidth="1"/>
    <col min="503" max="503" width="8.6" style="121" customWidth="1"/>
    <col min="504" max="504" width="8.9" style="121" customWidth="1"/>
    <col min="505" max="507" width="7.6" style="121" customWidth="1"/>
    <col min="508" max="508" width="8.1" style="121" customWidth="1"/>
    <col min="509" max="509" width="7.6" style="121" customWidth="1"/>
    <col min="510" max="510" width="9" style="121" customWidth="1"/>
    <col min="511" max="756" width="9" style="121"/>
    <col min="757" max="757" width="20.1" style="121" customWidth="1"/>
    <col min="758" max="758" width="9.6" style="121" customWidth="1"/>
    <col min="759" max="759" width="8.6" style="121" customWidth="1"/>
    <col min="760" max="760" width="8.9" style="121" customWidth="1"/>
    <col min="761" max="763" width="7.6" style="121" customWidth="1"/>
    <col min="764" max="764" width="8.1" style="121" customWidth="1"/>
    <col min="765" max="765" width="7.6" style="121" customWidth="1"/>
    <col min="766" max="766" width="9" style="121" customWidth="1"/>
    <col min="767" max="1012" width="9" style="121"/>
    <col min="1013" max="1013" width="20.1" style="121" customWidth="1"/>
    <col min="1014" max="1014" width="9.6" style="121" customWidth="1"/>
    <col min="1015" max="1015" width="8.6" style="121" customWidth="1"/>
    <col min="1016" max="1016" width="8.9" style="121" customWidth="1"/>
    <col min="1017" max="1019" width="7.6" style="121" customWidth="1"/>
    <col min="1020" max="1020" width="8.1" style="121" customWidth="1"/>
    <col min="1021" max="1021" width="7.6" style="121" customWidth="1"/>
    <col min="1022" max="1022" width="9" style="121" customWidth="1"/>
    <col min="1023" max="1268" width="9" style="121"/>
    <col min="1269" max="1269" width="20.1" style="121" customWidth="1"/>
    <col min="1270" max="1270" width="9.6" style="121" customWidth="1"/>
    <col min="1271" max="1271" width="8.6" style="121" customWidth="1"/>
    <col min="1272" max="1272" width="8.9" style="121" customWidth="1"/>
    <col min="1273" max="1275" width="7.6" style="121" customWidth="1"/>
    <col min="1276" max="1276" width="8.1" style="121" customWidth="1"/>
    <col min="1277" max="1277" width="7.6" style="121" customWidth="1"/>
    <col min="1278" max="1278" width="9" style="121" customWidth="1"/>
    <col min="1279" max="1524" width="9" style="121"/>
    <col min="1525" max="1525" width="20.1" style="121" customWidth="1"/>
    <col min="1526" max="1526" width="9.6" style="121" customWidth="1"/>
    <col min="1527" max="1527" width="8.6" style="121" customWidth="1"/>
    <col min="1528" max="1528" width="8.9" style="121" customWidth="1"/>
    <col min="1529" max="1531" width="7.6" style="121" customWidth="1"/>
    <col min="1532" max="1532" width="8.1" style="121" customWidth="1"/>
    <col min="1533" max="1533" width="7.6" style="121" customWidth="1"/>
    <col min="1534" max="1534" width="9" style="121" customWidth="1"/>
    <col min="1535" max="1780" width="9" style="121"/>
    <col min="1781" max="1781" width="20.1" style="121" customWidth="1"/>
    <col min="1782" max="1782" width="9.6" style="121" customWidth="1"/>
    <col min="1783" max="1783" width="8.6" style="121" customWidth="1"/>
    <col min="1784" max="1784" width="8.9" style="121" customWidth="1"/>
    <col min="1785" max="1787" width="7.6" style="121" customWidth="1"/>
    <col min="1788" max="1788" width="8.1" style="121" customWidth="1"/>
    <col min="1789" max="1789" width="7.6" style="121" customWidth="1"/>
    <col min="1790" max="1790" width="9" style="121" customWidth="1"/>
    <col min="1791" max="2036" width="9" style="121"/>
    <col min="2037" max="2037" width="20.1" style="121" customWidth="1"/>
    <col min="2038" max="2038" width="9.6" style="121" customWidth="1"/>
    <col min="2039" max="2039" width="8.6" style="121" customWidth="1"/>
    <col min="2040" max="2040" width="8.9" style="121" customWidth="1"/>
    <col min="2041" max="2043" width="7.6" style="121" customWidth="1"/>
    <col min="2044" max="2044" width="8.1" style="121" customWidth="1"/>
    <col min="2045" max="2045" width="7.6" style="121" customWidth="1"/>
    <col min="2046" max="2046" width="9" style="121" customWidth="1"/>
    <col min="2047" max="2292" width="9" style="121"/>
    <col min="2293" max="2293" width="20.1" style="121" customWidth="1"/>
    <col min="2294" max="2294" width="9.6" style="121" customWidth="1"/>
    <col min="2295" max="2295" width="8.6" style="121" customWidth="1"/>
    <col min="2296" max="2296" width="8.9" style="121" customWidth="1"/>
    <col min="2297" max="2299" width="7.6" style="121" customWidth="1"/>
    <col min="2300" max="2300" width="8.1" style="121" customWidth="1"/>
    <col min="2301" max="2301" width="7.6" style="121" customWidth="1"/>
    <col min="2302" max="2302" width="9" style="121" customWidth="1"/>
    <col min="2303" max="2548" width="9" style="121"/>
    <col min="2549" max="2549" width="20.1" style="121" customWidth="1"/>
    <col min="2550" max="2550" width="9.6" style="121" customWidth="1"/>
    <col min="2551" max="2551" width="8.6" style="121" customWidth="1"/>
    <col min="2552" max="2552" width="8.9" style="121" customWidth="1"/>
    <col min="2553" max="2555" width="7.6" style="121" customWidth="1"/>
    <col min="2556" max="2556" width="8.1" style="121" customWidth="1"/>
    <col min="2557" max="2557" width="7.6" style="121" customWidth="1"/>
    <col min="2558" max="2558" width="9" style="121" customWidth="1"/>
    <col min="2559" max="2804" width="9" style="121"/>
    <col min="2805" max="2805" width="20.1" style="121" customWidth="1"/>
    <col min="2806" max="2806" width="9.6" style="121" customWidth="1"/>
    <col min="2807" max="2807" width="8.6" style="121" customWidth="1"/>
    <col min="2808" max="2808" width="8.9" style="121" customWidth="1"/>
    <col min="2809" max="2811" width="7.6" style="121" customWidth="1"/>
    <col min="2812" max="2812" width="8.1" style="121" customWidth="1"/>
    <col min="2813" max="2813" width="7.6" style="121" customWidth="1"/>
    <col min="2814" max="2814" width="9" style="121" customWidth="1"/>
    <col min="2815" max="3060" width="9" style="121"/>
    <col min="3061" max="3061" width="20.1" style="121" customWidth="1"/>
    <col min="3062" max="3062" width="9.6" style="121" customWidth="1"/>
    <col min="3063" max="3063" width="8.6" style="121" customWidth="1"/>
    <col min="3064" max="3064" width="8.9" style="121" customWidth="1"/>
    <col min="3065" max="3067" width="7.6" style="121" customWidth="1"/>
    <col min="3068" max="3068" width="8.1" style="121" customWidth="1"/>
    <col min="3069" max="3069" width="7.6" style="121" customWidth="1"/>
    <col min="3070" max="3070" width="9" style="121" customWidth="1"/>
    <col min="3071" max="3316" width="9" style="121"/>
    <col min="3317" max="3317" width="20.1" style="121" customWidth="1"/>
    <col min="3318" max="3318" width="9.6" style="121" customWidth="1"/>
    <col min="3319" max="3319" width="8.6" style="121" customWidth="1"/>
    <col min="3320" max="3320" width="8.9" style="121" customWidth="1"/>
    <col min="3321" max="3323" width="7.6" style="121" customWidth="1"/>
    <col min="3324" max="3324" width="8.1" style="121" customWidth="1"/>
    <col min="3325" max="3325" width="7.6" style="121" customWidth="1"/>
    <col min="3326" max="3326" width="9" style="121" customWidth="1"/>
    <col min="3327" max="3572" width="9" style="121"/>
    <col min="3573" max="3573" width="20.1" style="121" customWidth="1"/>
    <col min="3574" max="3574" width="9.6" style="121" customWidth="1"/>
    <col min="3575" max="3575" width="8.6" style="121" customWidth="1"/>
    <col min="3576" max="3576" width="8.9" style="121" customWidth="1"/>
    <col min="3577" max="3579" width="7.6" style="121" customWidth="1"/>
    <col min="3580" max="3580" width="8.1" style="121" customWidth="1"/>
    <col min="3581" max="3581" width="7.6" style="121" customWidth="1"/>
    <col min="3582" max="3582" width="9" style="121" customWidth="1"/>
    <col min="3583" max="3828" width="9" style="121"/>
    <col min="3829" max="3829" width="20.1" style="121" customWidth="1"/>
    <col min="3830" max="3830" width="9.6" style="121" customWidth="1"/>
    <col min="3831" max="3831" width="8.6" style="121" customWidth="1"/>
    <col min="3832" max="3832" width="8.9" style="121" customWidth="1"/>
    <col min="3833" max="3835" width="7.6" style="121" customWidth="1"/>
    <col min="3836" max="3836" width="8.1" style="121" customWidth="1"/>
    <col min="3837" max="3837" width="7.6" style="121" customWidth="1"/>
    <col min="3838" max="3838" width="9" style="121" customWidth="1"/>
    <col min="3839" max="4084" width="9" style="121"/>
    <col min="4085" max="4085" width="20.1" style="121" customWidth="1"/>
    <col min="4086" max="4086" width="9.6" style="121" customWidth="1"/>
    <col min="4087" max="4087" width="8.6" style="121" customWidth="1"/>
    <col min="4088" max="4088" width="8.9" style="121" customWidth="1"/>
    <col min="4089" max="4091" width="7.6" style="121" customWidth="1"/>
    <col min="4092" max="4092" width="8.1" style="121" customWidth="1"/>
    <col min="4093" max="4093" width="7.6" style="121" customWidth="1"/>
    <col min="4094" max="4094" width="9" style="121" customWidth="1"/>
    <col min="4095" max="4340" width="9" style="121"/>
    <col min="4341" max="4341" width="20.1" style="121" customWidth="1"/>
    <col min="4342" max="4342" width="9.6" style="121" customWidth="1"/>
    <col min="4343" max="4343" width="8.6" style="121" customWidth="1"/>
    <col min="4344" max="4344" width="8.9" style="121" customWidth="1"/>
    <col min="4345" max="4347" width="7.6" style="121" customWidth="1"/>
    <col min="4348" max="4348" width="8.1" style="121" customWidth="1"/>
    <col min="4349" max="4349" width="7.6" style="121" customWidth="1"/>
    <col min="4350" max="4350" width="9" style="121" customWidth="1"/>
    <col min="4351" max="4596" width="9" style="121"/>
    <col min="4597" max="4597" width="20.1" style="121" customWidth="1"/>
    <col min="4598" max="4598" width="9.6" style="121" customWidth="1"/>
    <col min="4599" max="4599" width="8.6" style="121" customWidth="1"/>
    <col min="4600" max="4600" width="8.9" style="121" customWidth="1"/>
    <col min="4601" max="4603" width="7.6" style="121" customWidth="1"/>
    <col min="4604" max="4604" width="8.1" style="121" customWidth="1"/>
    <col min="4605" max="4605" width="7.6" style="121" customWidth="1"/>
    <col min="4606" max="4606" width="9" style="121" customWidth="1"/>
    <col min="4607" max="4852" width="9" style="121"/>
    <col min="4853" max="4853" width="20.1" style="121" customWidth="1"/>
    <col min="4854" max="4854" width="9.6" style="121" customWidth="1"/>
    <col min="4855" max="4855" width="8.6" style="121" customWidth="1"/>
    <col min="4856" max="4856" width="8.9" style="121" customWidth="1"/>
    <col min="4857" max="4859" width="7.6" style="121" customWidth="1"/>
    <col min="4860" max="4860" width="8.1" style="121" customWidth="1"/>
    <col min="4861" max="4861" width="7.6" style="121" customWidth="1"/>
    <col min="4862" max="4862" width="9" style="121" customWidth="1"/>
    <col min="4863" max="5108" width="9" style="121"/>
    <col min="5109" max="5109" width="20.1" style="121" customWidth="1"/>
    <col min="5110" max="5110" width="9.6" style="121" customWidth="1"/>
    <col min="5111" max="5111" width="8.6" style="121" customWidth="1"/>
    <col min="5112" max="5112" width="8.9" style="121" customWidth="1"/>
    <col min="5113" max="5115" width="7.6" style="121" customWidth="1"/>
    <col min="5116" max="5116" width="8.1" style="121" customWidth="1"/>
    <col min="5117" max="5117" width="7.6" style="121" customWidth="1"/>
    <col min="5118" max="5118" width="9" style="121" customWidth="1"/>
    <col min="5119" max="5364" width="9" style="121"/>
    <col min="5365" max="5365" width="20.1" style="121" customWidth="1"/>
    <col min="5366" max="5366" width="9.6" style="121" customWidth="1"/>
    <col min="5367" max="5367" width="8.6" style="121" customWidth="1"/>
    <col min="5368" max="5368" width="8.9" style="121" customWidth="1"/>
    <col min="5369" max="5371" width="7.6" style="121" customWidth="1"/>
    <col min="5372" max="5372" width="8.1" style="121" customWidth="1"/>
    <col min="5373" max="5373" width="7.6" style="121" customWidth="1"/>
    <col min="5374" max="5374" width="9" style="121" customWidth="1"/>
    <col min="5375" max="5620" width="9" style="121"/>
    <col min="5621" max="5621" width="20.1" style="121" customWidth="1"/>
    <col min="5622" max="5622" width="9.6" style="121" customWidth="1"/>
    <col min="5623" max="5623" width="8.6" style="121" customWidth="1"/>
    <col min="5624" max="5624" width="8.9" style="121" customWidth="1"/>
    <col min="5625" max="5627" width="7.6" style="121" customWidth="1"/>
    <col min="5628" max="5628" width="8.1" style="121" customWidth="1"/>
    <col min="5629" max="5629" width="7.6" style="121" customWidth="1"/>
    <col min="5630" max="5630" width="9" style="121" customWidth="1"/>
    <col min="5631" max="5876" width="9" style="121"/>
    <col min="5877" max="5877" width="20.1" style="121" customWidth="1"/>
    <col min="5878" max="5878" width="9.6" style="121" customWidth="1"/>
    <col min="5879" max="5879" width="8.6" style="121" customWidth="1"/>
    <col min="5880" max="5880" width="8.9" style="121" customWidth="1"/>
    <col min="5881" max="5883" width="7.6" style="121" customWidth="1"/>
    <col min="5884" max="5884" width="8.1" style="121" customWidth="1"/>
    <col min="5885" max="5885" width="7.6" style="121" customWidth="1"/>
    <col min="5886" max="5886" width="9" style="121" customWidth="1"/>
    <col min="5887" max="6132" width="9" style="121"/>
    <col min="6133" max="6133" width="20.1" style="121" customWidth="1"/>
    <col min="6134" max="6134" width="9.6" style="121" customWidth="1"/>
    <col min="6135" max="6135" width="8.6" style="121" customWidth="1"/>
    <col min="6136" max="6136" width="8.9" style="121" customWidth="1"/>
    <col min="6137" max="6139" width="7.6" style="121" customWidth="1"/>
    <col min="6140" max="6140" width="8.1" style="121" customWidth="1"/>
    <col min="6141" max="6141" width="7.6" style="121" customWidth="1"/>
    <col min="6142" max="6142" width="9" style="121" customWidth="1"/>
    <col min="6143" max="6388" width="9" style="121"/>
    <col min="6389" max="6389" width="20.1" style="121" customWidth="1"/>
    <col min="6390" max="6390" width="9.6" style="121" customWidth="1"/>
    <col min="6391" max="6391" width="8.6" style="121" customWidth="1"/>
    <col min="6392" max="6392" width="8.9" style="121" customWidth="1"/>
    <col min="6393" max="6395" width="7.6" style="121" customWidth="1"/>
    <col min="6396" max="6396" width="8.1" style="121" customWidth="1"/>
    <col min="6397" max="6397" width="7.6" style="121" customWidth="1"/>
    <col min="6398" max="6398" width="9" style="121" customWidth="1"/>
    <col min="6399" max="6644" width="9" style="121"/>
    <col min="6645" max="6645" width="20.1" style="121" customWidth="1"/>
    <col min="6646" max="6646" width="9.6" style="121" customWidth="1"/>
    <col min="6647" max="6647" width="8.6" style="121" customWidth="1"/>
    <col min="6648" max="6648" width="8.9" style="121" customWidth="1"/>
    <col min="6649" max="6651" width="7.6" style="121" customWidth="1"/>
    <col min="6652" max="6652" width="8.1" style="121" customWidth="1"/>
    <col min="6653" max="6653" width="7.6" style="121" customWidth="1"/>
    <col min="6654" max="6654" width="9" style="121" customWidth="1"/>
    <col min="6655" max="6900" width="9" style="121"/>
    <col min="6901" max="6901" width="20.1" style="121" customWidth="1"/>
    <col min="6902" max="6902" width="9.6" style="121" customWidth="1"/>
    <col min="6903" max="6903" width="8.6" style="121" customWidth="1"/>
    <col min="6904" max="6904" width="8.9" style="121" customWidth="1"/>
    <col min="6905" max="6907" width="7.6" style="121" customWidth="1"/>
    <col min="6908" max="6908" width="8.1" style="121" customWidth="1"/>
    <col min="6909" max="6909" width="7.6" style="121" customWidth="1"/>
    <col min="6910" max="6910" width="9" style="121" customWidth="1"/>
    <col min="6911" max="7156" width="9" style="121"/>
    <col min="7157" max="7157" width="20.1" style="121" customWidth="1"/>
    <col min="7158" max="7158" width="9.6" style="121" customWidth="1"/>
    <col min="7159" max="7159" width="8.6" style="121" customWidth="1"/>
    <col min="7160" max="7160" width="8.9" style="121" customWidth="1"/>
    <col min="7161" max="7163" width="7.6" style="121" customWidth="1"/>
    <col min="7164" max="7164" width="8.1" style="121" customWidth="1"/>
    <col min="7165" max="7165" width="7.6" style="121" customWidth="1"/>
    <col min="7166" max="7166" width="9" style="121" customWidth="1"/>
    <col min="7167" max="7412" width="9" style="121"/>
    <col min="7413" max="7413" width="20.1" style="121" customWidth="1"/>
    <col min="7414" max="7414" width="9.6" style="121" customWidth="1"/>
    <col min="7415" max="7415" width="8.6" style="121" customWidth="1"/>
    <col min="7416" max="7416" width="8.9" style="121" customWidth="1"/>
    <col min="7417" max="7419" width="7.6" style="121" customWidth="1"/>
    <col min="7420" max="7420" width="8.1" style="121" customWidth="1"/>
    <col min="7421" max="7421" width="7.6" style="121" customWidth="1"/>
    <col min="7422" max="7422" width="9" style="121" customWidth="1"/>
    <col min="7423" max="7668" width="9" style="121"/>
    <col min="7669" max="7669" width="20.1" style="121" customWidth="1"/>
    <col min="7670" max="7670" width="9.6" style="121" customWidth="1"/>
    <col min="7671" max="7671" width="8.6" style="121" customWidth="1"/>
    <col min="7672" max="7672" width="8.9" style="121" customWidth="1"/>
    <col min="7673" max="7675" width="7.6" style="121" customWidth="1"/>
    <col min="7676" max="7676" width="8.1" style="121" customWidth="1"/>
    <col min="7677" max="7677" width="7.6" style="121" customWidth="1"/>
    <col min="7678" max="7678" width="9" style="121" customWidth="1"/>
    <col min="7679" max="7924" width="9" style="121"/>
    <col min="7925" max="7925" width="20.1" style="121" customWidth="1"/>
    <col min="7926" max="7926" width="9.6" style="121" customWidth="1"/>
    <col min="7927" max="7927" width="8.6" style="121" customWidth="1"/>
    <col min="7928" max="7928" width="8.9" style="121" customWidth="1"/>
    <col min="7929" max="7931" width="7.6" style="121" customWidth="1"/>
    <col min="7932" max="7932" width="8.1" style="121" customWidth="1"/>
    <col min="7933" max="7933" width="7.6" style="121" customWidth="1"/>
    <col min="7934" max="7934" width="9" style="121" customWidth="1"/>
    <col min="7935" max="8180" width="9" style="121"/>
    <col min="8181" max="8181" width="20.1" style="121" customWidth="1"/>
    <col min="8182" max="8182" width="9.6" style="121" customWidth="1"/>
    <col min="8183" max="8183" width="8.6" style="121" customWidth="1"/>
    <col min="8184" max="8184" width="8.9" style="121" customWidth="1"/>
    <col min="8185" max="8187" width="7.6" style="121" customWidth="1"/>
    <col min="8188" max="8188" width="8.1" style="121" customWidth="1"/>
    <col min="8189" max="8189" width="7.6" style="121" customWidth="1"/>
    <col min="8190" max="8190" width="9" style="121" customWidth="1"/>
    <col min="8191" max="8436" width="9" style="121"/>
    <col min="8437" max="8437" width="20.1" style="121" customWidth="1"/>
    <col min="8438" max="8438" width="9.6" style="121" customWidth="1"/>
    <col min="8439" max="8439" width="8.6" style="121" customWidth="1"/>
    <col min="8440" max="8440" width="8.9" style="121" customWidth="1"/>
    <col min="8441" max="8443" width="7.6" style="121" customWidth="1"/>
    <col min="8444" max="8444" width="8.1" style="121" customWidth="1"/>
    <col min="8445" max="8445" width="7.6" style="121" customWidth="1"/>
    <col min="8446" max="8446" width="9" style="121" customWidth="1"/>
    <col min="8447" max="8692" width="9" style="121"/>
    <col min="8693" max="8693" width="20.1" style="121" customWidth="1"/>
    <col min="8694" max="8694" width="9.6" style="121" customWidth="1"/>
    <col min="8695" max="8695" width="8.6" style="121" customWidth="1"/>
    <col min="8696" max="8696" width="8.9" style="121" customWidth="1"/>
    <col min="8697" max="8699" width="7.6" style="121" customWidth="1"/>
    <col min="8700" max="8700" width="8.1" style="121" customWidth="1"/>
    <col min="8701" max="8701" width="7.6" style="121" customWidth="1"/>
    <col min="8702" max="8702" width="9" style="121" customWidth="1"/>
    <col min="8703" max="8948" width="9" style="121"/>
    <col min="8949" max="8949" width="20.1" style="121" customWidth="1"/>
    <col min="8950" max="8950" width="9.6" style="121" customWidth="1"/>
    <col min="8951" max="8951" width="8.6" style="121" customWidth="1"/>
    <col min="8952" max="8952" width="8.9" style="121" customWidth="1"/>
    <col min="8953" max="8955" width="7.6" style="121" customWidth="1"/>
    <col min="8956" max="8956" width="8.1" style="121" customWidth="1"/>
    <col min="8957" max="8957" width="7.6" style="121" customWidth="1"/>
    <col min="8958" max="8958" width="9" style="121" customWidth="1"/>
    <col min="8959" max="9204" width="9" style="121"/>
    <col min="9205" max="9205" width="20.1" style="121" customWidth="1"/>
    <col min="9206" max="9206" width="9.6" style="121" customWidth="1"/>
    <col min="9207" max="9207" width="8.6" style="121" customWidth="1"/>
    <col min="9208" max="9208" width="8.9" style="121" customWidth="1"/>
    <col min="9209" max="9211" width="7.6" style="121" customWidth="1"/>
    <col min="9212" max="9212" width="8.1" style="121" customWidth="1"/>
    <col min="9213" max="9213" width="7.6" style="121" customWidth="1"/>
    <col min="9214" max="9214" width="9" style="121" customWidth="1"/>
    <col min="9215" max="9460" width="9" style="121"/>
    <col min="9461" max="9461" width="20.1" style="121" customWidth="1"/>
    <col min="9462" max="9462" width="9.6" style="121" customWidth="1"/>
    <col min="9463" max="9463" width="8.6" style="121" customWidth="1"/>
    <col min="9464" max="9464" width="8.9" style="121" customWidth="1"/>
    <col min="9465" max="9467" width="7.6" style="121" customWidth="1"/>
    <col min="9468" max="9468" width="8.1" style="121" customWidth="1"/>
    <col min="9469" max="9469" width="7.6" style="121" customWidth="1"/>
    <col min="9470" max="9470" width="9" style="121" customWidth="1"/>
    <col min="9471" max="9716" width="9" style="121"/>
    <col min="9717" max="9717" width="20.1" style="121" customWidth="1"/>
    <col min="9718" max="9718" width="9.6" style="121" customWidth="1"/>
    <col min="9719" max="9719" width="8.6" style="121" customWidth="1"/>
    <col min="9720" max="9720" width="8.9" style="121" customWidth="1"/>
    <col min="9721" max="9723" width="7.6" style="121" customWidth="1"/>
    <col min="9724" max="9724" width="8.1" style="121" customWidth="1"/>
    <col min="9725" max="9725" width="7.6" style="121" customWidth="1"/>
    <col min="9726" max="9726" width="9" style="121" customWidth="1"/>
    <col min="9727" max="9972" width="9" style="121"/>
    <col min="9973" max="9973" width="20.1" style="121" customWidth="1"/>
    <col min="9974" max="9974" width="9.6" style="121" customWidth="1"/>
    <col min="9975" max="9975" width="8.6" style="121" customWidth="1"/>
    <col min="9976" max="9976" width="8.9" style="121" customWidth="1"/>
    <col min="9977" max="9979" width="7.6" style="121" customWidth="1"/>
    <col min="9980" max="9980" width="8.1" style="121" customWidth="1"/>
    <col min="9981" max="9981" width="7.6" style="121" customWidth="1"/>
    <col min="9982" max="9982" width="9" style="121" customWidth="1"/>
    <col min="9983" max="10228" width="9" style="121"/>
    <col min="10229" max="10229" width="20.1" style="121" customWidth="1"/>
    <col min="10230" max="10230" width="9.6" style="121" customWidth="1"/>
    <col min="10231" max="10231" width="8.6" style="121" customWidth="1"/>
    <col min="10232" max="10232" width="8.9" style="121" customWidth="1"/>
    <col min="10233" max="10235" width="7.6" style="121" customWidth="1"/>
    <col min="10236" max="10236" width="8.1" style="121" customWidth="1"/>
    <col min="10237" max="10237" width="7.6" style="121" customWidth="1"/>
    <col min="10238" max="10238" width="9" style="121" customWidth="1"/>
    <col min="10239" max="10484" width="9" style="121"/>
    <col min="10485" max="10485" width="20.1" style="121" customWidth="1"/>
    <col min="10486" max="10486" width="9.6" style="121" customWidth="1"/>
    <col min="10487" max="10487" width="8.6" style="121" customWidth="1"/>
    <col min="10488" max="10488" width="8.9" style="121" customWidth="1"/>
    <col min="10489" max="10491" width="7.6" style="121" customWidth="1"/>
    <col min="10492" max="10492" width="8.1" style="121" customWidth="1"/>
    <col min="10493" max="10493" width="7.6" style="121" customWidth="1"/>
    <col min="10494" max="10494" width="9" style="121" customWidth="1"/>
    <col min="10495" max="10740" width="9" style="121"/>
    <col min="10741" max="10741" width="20.1" style="121" customWidth="1"/>
    <col min="10742" max="10742" width="9.6" style="121" customWidth="1"/>
    <col min="10743" max="10743" width="8.6" style="121" customWidth="1"/>
    <col min="10744" max="10744" width="8.9" style="121" customWidth="1"/>
    <col min="10745" max="10747" width="7.6" style="121" customWidth="1"/>
    <col min="10748" max="10748" width="8.1" style="121" customWidth="1"/>
    <col min="10749" max="10749" width="7.6" style="121" customWidth="1"/>
    <col min="10750" max="10750" width="9" style="121" customWidth="1"/>
    <col min="10751" max="10996" width="9" style="121"/>
    <col min="10997" max="10997" width="20.1" style="121" customWidth="1"/>
    <col min="10998" max="10998" width="9.6" style="121" customWidth="1"/>
    <col min="10999" max="10999" width="8.6" style="121" customWidth="1"/>
    <col min="11000" max="11000" width="8.9" style="121" customWidth="1"/>
    <col min="11001" max="11003" width="7.6" style="121" customWidth="1"/>
    <col min="11004" max="11004" width="8.1" style="121" customWidth="1"/>
    <col min="11005" max="11005" width="7.6" style="121" customWidth="1"/>
    <col min="11006" max="11006" width="9" style="121" customWidth="1"/>
    <col min="11007" max="11252" width="9" style="121"/>
    <col min="11253" max="11253" width="20.1" style="121" customWidth="1"/>
    <col min="11254" max="11254" width="9.6" style="121" customWidth="1"/>
    <col min="11255" max="11255" width="8.6" style="121" customWidth="1"/>
    <col min="11256" max="11256" width="8.9" style="121" customWidth="1"/>
    <col min="11257" max="11259" width="7.6" style="121" customWidth="1"/>
    <col min="11260" max="11260" width="8.1" style="121" customWidth="1"/>
    <col min="11261" max="11261" width="7.6" style="121" customWidth="1"/>
    <col min="11262" max="11262" width="9" style="121" customWidth="1"/>
    <col min="11263" max="11508" width="9" style="121"/>
    <col min="11509" max="11509" width="20.1" style="121" customWidth="1"/>
    <col min="11510" max="11510" width="9.6" style="121" customWidth="1"/>
    <col min="11511" max="11511" width="8.6" style="121" customWidth="1"/>
    <col min="11512" max="11512" width="8.9" style="121" customWidth="1"/>
    <col min="11513" max="11515" width="7.6" style="121" customWidth="1"/>
    <col min="11516" max="11516" width="8.1" style="121" customWidth="1"/>
    <col min="11517" max="11517" width="7.6" style="121" customWidth="1"/>
    <col min="11518" max="11518" width="9" style="121" customWidth="1"/>
    <col min="11519" max="11764" width="9" style="121"/>
    <col min="11765" max="11765" width="20.1" style="121" customWidth="1"/>
    <col min="11766" max="11766" width="9.6" style="121" customWidth="1"/>
    <col min="11767" max="11767" width="8.6" style="121" customWidth="1"/>
    <col min="11768" max="11768" width="8.9" style="121" customWidth="1"/>
    <col min="11769" max="11771" width="7.6" style="121" customWidth="1"/>
    <col min="11772" max="11772" width="8.1" style="121" customWidth="1"/>
    <col min="11773" max="11773" width="7.6" style="121" customWidth="1"/>
    <col min="11774" max="11774" width="9" style="121" customWidth="1"/>
    <col min="11775" max="12020" width="9" style="121"/>
    <col min="12021" max="12021" width="20.1" style="121" customWidth="1"/>
    <col min="12022" max="12022" width="9.6" style="121" customWidth="1"/>
    <col min="12023" max="12023" width="8.6" style="121" customWidth="1"/>
    <col min="12024" max="12024" width="8.9" style="121" customWidth="1"/>
    <col min="12025" max="12027" width="7.6" style="121" customWidth="1"/>
    <col min="12028" max="12028" width="8.1" style="121" customWidth="1"/>
    <col min="12029" max="12029" width="7.6" style="121" customWidth="1"/>
    <col min="12030" max="12030" width="9" style="121" customWidth="1"/>
    <col min="12031" max="12276" width="9" style="121"/>
    <col min="12277" max="12277" width="20.1" style="121" customWidth="1"/>
    <col min="12278" max="12278" width="9.6" style="121" customWidth="1"/>
    <col min="12279" max="12279" width="8.6" style="121" customWidth="1"/>
    <col min="12280" max="12280" width="8.9" style="121" customWidth="1"/>
    <col min="12281" max="12283" width="7.6" style="121" customWidth="1"/>
    <col min="12284" max="12284" width="8.1" style="121" customWidth="1"/>
    <col min="12285" max="12285" width="7.6" style="121" customWidth="1"/>
    <col min="12286" max="12286" width="9" style="121" customWidth="1"/>
    <col min="12287" max="12532" width="9" style="121"/>
    <col min="12533" max="12533" width="20.1" style="121" customWidth="1"/>
    <col min="12534" max="12534" width="9.6" style="121" customWidth="1"/>
    <col min="12535" max="12535" width="8.6" style="121" customWidth="1"/>
    <col min="12536" max="12536" width="8.9" style="121" customWidth="1"/>
    <col min="12537" max="12539" width="7.6" style="121" customWidth="1"/>
    <col min="12540" max="12540" width="8.1" style="121" customWidth="1"/>
    <col min="12541" max="12541" width="7.6" style="121" customWidth="1"/>
    <col min="12542" max="12542" width="9" style="121" customWidth="1"/>
    <col min="12543" max="12788" width="9" style="121"/>
    <col min="12789" max="12789" width="20.1" style="121" customWidth="1"/>
    <col min="12790" max="12790" width="9.6" style="121" customWidth="1"/>
    <col min="12791" max="12791" width="8.6" style="121" customWidth="1"/>
    <col min="12792" max="12792" width="8.9" style="121" customWidth="1"/>
    <col min="12793" max="12795" width="7.6" style="121" customWidth="1"/>
    <col min="12796" max="12796" width="8.1" style="121" customWidth="1"/>
    <col min="12797" max="12797" width="7.6" style="121" customWidth="1"/>
    <col min="12798" max="12798" width="9" style="121" customWidth="1"/>
    <col min="12799" max="13044" width="9" style="121"/>
    <col min="13045" max="13045" width="20.1" style="121" customWidth="1"/>
    <col min="13046" max="13046" width="9.6" style="121" customWidth="1"/>
    <col min="13047" max="13047" width="8.6" style="121" customWidth="1"/>
    <col min="13048" max="13048" width="8.9" style="121" customWidth="1"/>
    <col min="13049" max="13051" width="7.6" style="121" customWidth="1"/>
    <col min="13052" max="13052" width="8.1" style="121" customWidth="1"/>
    <col min="13053" max="13053" width="7.6" style="121" customWidth="1"/>
    <col min="13054" max="13054" width="9" style="121" customWidth="1"/>
    <col min="13055" max="13300" width="9" style="121"/>
    <col min="13301" max="13301" width="20.1" style="121" customWidth="1"/>
    <col min="13302" max="13302" width="9.6" style="121" customWidth="1"/>
    <col min="13303" max="13303" width="8.6" style="121" customWidth="1"/>
    <col min="13304" max="13304" width="8.9" style="121" customWidth="1"/>
    <col min="13305" max="13307" width="7.6" style="121" customWidth="1"/>
    <col min="13308" max="13308" width="8.1" style="121" customWidth="1"/>
    <col min="13309" max="13309" width="7.6" style="121" customWidth="1"/>
    <col min="13310" max="13310" width="9" style="121" customWidth="1"/>
    <col min="13311" max="13556" width="9" style="121"/>
    <col min="13557" max="13557" width="20.1" style="121" customWidth="1"/>
    <col min="13558" max="13558" width="9.6" style="121" customWidth="1"/>
    <col min="13559" max="13559" width="8.6" style="121" customWidth="1"/>
    <col min="13560" max="13560" width="8.9" style="121" customWidth="1"/>
    <col min="13561" max="13563" width="7.6" style="121" customWidth="1"/>
    <col min="13564" max="13564" width="8.1" style="121" customWidth="1"/>
    <col min="13565" max="13565" width="7.6" style="121" customWidth="1"/>
    <col min="13566" max="13566" width="9" style="121" customWidth="1"/>
    <col min="13567" max="13812" width="9" style="121"/>
    <col min="13813" max="13813" width="20.1" style="121" customWidth="1"/>
    <col min="13814" max="13814" width="9.6" style="121" customWidth="1"/>
    <col min="13815" max="13815" width="8.6" style="121" customWidth="1"/>
    <col min="13816" max="13816" width="8.9" style="121" customWidth="1"/>
    <col min="13817" max="13819" width="7.6" style="121" customWidth="1"/>
    <col min="13820" max="13820" width="8.1" style="121" customWidth="1"/>
    <col min="13821" max="13821" width="7.6" style="121" customWidth="1"/>
    <col min="13822" max="13822" width="9" style="121" customWidth="1"/>
    <col min="13823" max="14068" width="9" style="121"/>
    <col min="14069" max="14069" width="20.1" style="121" customWidth="1"/>
    <col min="14070" max="14070" width="9.6" style="121" customWidth="1"/>
    <col min="14071" max="14071" width="8.6" style="121" customWidth="1"/>
    <col min="14072" max="14072" width="8.9" style="121" customWidth="1"/>
    <col min="14073" max="14075" width="7.6" style="121" customWidth="1"/>
    <col min="14076" max="14076" width="8.1" style="121" customWidth="1"/>
    <col min="14077" max="14077" width="7.6" style="121" customWidth="1"/>
    <col min="14078" max="14078" width="9" style="121" customWidth="1"/>
    <col min="14079" max="14324" width="9" style="121"/>
    <col min="14325" max="14325" width="20.1" style="121" customWidth="1"/>
    <col min="14326" max="14326" width="9.6" style="121" customWidth="1"/>
    <col min="14327" max="14327" width="8.6" style="121" customWidth="1"/>
    <col min="14328" max="14328" width="8.9" style="121" customWidth="1"/>
    <col min="14329" max="14331" width="7.6" style="121" customWidth="1"/>
    <col min="14332" max="14332" width="8.1" style="121" customWidth="1"/>
    <col min="14333" max="14333" width="7.6" style="121" customWidth="1"/>
    <col min="14334" max="14334" width="9" style="121" customWidth="1"/>
    <col min="14335" max="14580" width="9" style="121"/>
    <col min="14581" max="14581" width="20.1" style="121" customWidth="1"/>
    <col min="14582" max="14582" width="9.6" style="121" customWidth="1"/>
    <col min="14583" max="14583" width="8.6" style="121" customWidth="1"/>
    <col min="14584" max="14584" width="8.9" style="121" customWidth="1"/>
    <col min="14585" max="14587" width="7.6" style="121" customWidth="1"/>
    <col min="14588" max="14588" width="8.1" style="121" customWidth="1"/>
    <col min="14589" max="14589" width="7.6" style="121" customWidth="1"/>
    <col min="14590" max="14590" width="9" style="121" customWidth="1"/>
    <col min="14591" max="14836" width="9" style="121"/>
    <col min="14837" max="14837" width="20.1" style="121" customWidth="1"/>
    <col min="14838" max="14838" width="9.6" style="121" customWidth="1"/>
    <col min="14839" max="14839" width="8.6" style="121" customWidth="1"/>
    <col min="14840" max="14840" width="8.9" style="121" customWidth="1"/>
    <col min="14841" max="14843" width="7.6" style="121" customWidth="1"/>
    <col min="14844" max="14844" width="8.1" style="121" customWidth="1"/>
    <col min="14845" max="14845" width="7.6" style="121" customWidth="1"/>
    <col min="14846" max="14846" width="9" style="121" customWidth="1"/>
    <col min="14847" max="15092" width="9" style="121"/>
    <col min="15093" max="15093" width="20.1" style="121" customWidth="1"/>
    <col min="15094" max="15094" width="9.6" style="121" customWidth="1"/>
    <col min="15095" max="15095" width="8.6" style="121" customWidth="1"/>
    <col min="15096" max="15096" width="8.9" style="121" customWidth="1"/>
    <col min="15097" max="15099" width="7.6" style="121" customWidth="1"/>
    <col min="15100" max="15100" width="8.1" style="121" customWidth="1"/>
    <col min="15101" max="15101" width="7.6" style="121" customWidth="1"/>
    <col min="15102" max="15102" width="9" style="121" customWidth="1"/>
    <col min="15103" max="15348" width="9" style="121"/>
    <col min="15349" max="15349" width="20.1" style="121" customWidth="1"/>
    <col min="15350" max="15350" width="9.6" style="121" customWidth="1"/>
    <col min="15351" max="15351" width="8.6" style="121" customWidth="1"/>
    <col min="15352" max="15352" width="8.9" style="121" customWidth="1"/>
    <col min="15353" max="15355" width="7.6" style="121" customWidth="1"/>
    <col min="15356" max="15356" width="8.1" style="121" customWidth="1"/>
    <col min="15357" max="15357" width="7.6" style="121" customWidth="1"/>
    <col min="15358" max="15358" width="9" style="121" customWidth="1"/>
    <col min="15359" max="15604" width="9" style="121"/>
    <col min="15605" max="15605" width="20.1" style="121" customWidth="1"/>
    <col min="15606" max="15606" width="9.6" style="121" customWidth="1"/>
    <col min="15607" max="15607" width="8.6" style="121" customWidth="1"/>
    <col min="15608" max="15608" width="8.9" style="121" customWidth="1"/>
    <col min="15609" max="15611" width="7.6" style="121" customWidth="1"/>
    <col min="15612" max="15612" width="8.1" style="121" customWidth="1"/>
    <col min="15613" max="15613" width="7.6" style="121" customWidth="1"/>
    <col min="15614" max="15614" width="9" style="121" customWidth="1"/>
    <col min="15615" max="15860" width="9" style="121"/>
    <col min="15861" max="15861" width="20.1" style="121" customWidth="1"/>
    <col min="15862" max="15862" width="9.6" style="121" customWidth="1"/>
    <col min="15863" max="15863" width="8.6" style="121" customWidth="1"/>
    <col min="15864" max="15864" width="8.9" style="121" customWidth="1"/>
    <col min="15865" max="15867" width="7.6" style="121" customWidth="1"/>
    <col min="15868" max="15868" width="8.1" style="121" customWidth="1"/>
    <col min="15869" max="15869" width="7.6" style="121" customWidth="1"/>
    <col min="15870" max="15870" width="9" style="121" customWidth="1"/>
    <col min="15871" max="16116" width="9" style="121"/>
    <col min="16117" max="16117" width="20.1" style="121" customWidth="1"/>
    <col min="16118" max="16118" width="9.6" style="121" customWidth="1"/>
    <col min="16119" max="16119" width="8.6" style="121" customWidth="1"/>
    <col min="16120" max="16120" width="8.9" style="121" customWidth="1"/>
    <col min="16121" max="16123" width="7.6" style="121" customWidth="1"/>
    <col min="16124" max="16124" width="8.1" style="121" customWidth="1"/>
    <col min="16125" max="16125" width="7.6" style="121" customWidth="1"/>
    <col min="16126" max="16126" width="9" style="121" customWidth="1"/>
    <col min="16127" max="16384" width="9" style="121"/>
  </cols>
  <sheetData>
    <row r="1" ht="23.1" customHeight="1" spans="1:1">
      <c r="A1" s="123" t="s">
        <v>1084</v>
      </c>
    </row>
    <row r="2" ht="32.4" customHeight="1" spans="1:2">
      <c r="A2" s="124" t="s">
        <v>1085</v>
      </c>
      <c r="B2" s="124"/>
    </row>
    <row r="3" ht="23.4" customHeight="1" spans="2:2">
      <c r="B3" s="113" t="s">
        <v>2</v>
      </c>
    </row>
    <row r="4" ht="48.6" customHeight="1" spans="1:2">
      <c r="A4" s="125" t="s">
        <v>1086</v>
      </c>
      <c r="B4" s="84" t="s">
        <v>4</v>
      </c>
    </row>
    <row r="5" ht="24.6" customHeight="1" spans="1:2">
      <c r="A5" s="125" t="s">
        <v>1087</v>
      </c>
      <c r="B5" s="84">
        <f>SUM(B6:B20)</f>
        <v>713410</v>
      </c>
    </row>
    <row r="6" ht="24.6" customHeight="1" spans="1:9">
      <c r="A6" s="126" t="s">
        <v>1088</v>
      </c>
      <c r="B6" s="127">
        <v>38501</v>
      </c>
      <c r="C6" s="128"/>
      <c r="D6" s="129"/>
      <c r="E6" s="129"/>
      <c r="F6" s="129"/>
      <c r="G6" s="129"/>
      <c r="H6" s="129"/>
      <c r="I6" s="129"/>
    </row>
    <row r="7" ht="24.6" customHeight="1" spans="1:9">
      <c r="A7" s="126" t="s">
        <v>1089</v>
      </c>
      <c r="B7" s="127">
        <v>62385</v>
      </c>
      <c r="C7" s="128"/>
      <c r="D7" s="129"/>
      <c r="E7" s="129"/>
      <c r="F7" s="129"/>
      <c r="G7" s="129"/>
      <c r="H7" s="129"/>
      <c r="I7" s="129"/>
    </row>
    <row r="8" ht="24.6" customHeight="1" spans="1:9">
      <c r="A8" s="126" t="s">
        <v>1090</v>
      </c>
      <c r="B8" s="127">
        <v>28793</v>
      </c>
      <c r="C8" s="128"/>
      <c r="D8" s="129"/>
      <c r="E8" s="129"/>
      <c r="F8" s="129"/>
      <c r="G8" s="129"/>
      <c r="H8" s="129"/>
      <c r="I8" s="129"/>
    </row>
    <row r="9" ht="24.6" customHeight="1" spans="1:9">
      <c r="A9" s="126" t="s">
        <v>1091</v>
      </c>
      <c r="B9" s="127">
        <v>6230</v>
      </c>
      <c r="C9" s="128"/>
      <c r="D9" s="129"/>
      <c r="E9" s="129"/>
      <c r="F9" s="129"/>
      <c r="G9" s="129"/>
      <c r="H9" s="129"/>
      <c r="I9" s="129"/>
    </row>
    <row r="10" ht="24.6" customHeight="1" spans="1:9">
      <c r="A10" s="126" t="s">
        <v>1092</v>
      </c>
      <c r="B10" s="127">
        <v>232802</v>
      </c>
      <c r="C10" s="128"/>
      <c r="D10" s="129"/>
      <c r="E10" s="130"/>
      <c r="F10" s="129"/>
      <c r="G10" s="129"/>
      <c r="H10" s="129"/>
      <c r="I10" s="129"/>
    </row>
    <row r="11" ht="24.6" customHeight="1" spans="1:9">
      <c r="A11" s="126" t="s">
        <v>1093</v>
      </c>
      <c r="B11" s="127">
        <v>7596</v>
      </c>
      <c r="C11" s="128"/>
      <c r="D11" s="129"/>
      <c r="E11" s="129"/>
      <c r="F11" s="129"/>
      <c r="G11" s="129"/>
      <c r="H11" s="129"/>
      <c r="I11" s="129"/>
    </row>
    <row r="12" ht="24.6" customHeight="1" spans="1:9">
      <c r="A12" s="126" t="s">
        <v>1094</v>
      </c>
      <c r="B12" s="127">
        <v>45748</v>
      </c>
      <c r="C12" s="128"/>
      <c r="D12" s="129"/>
      <c r="E12" s="129"/>
      <c r="F12" s="129"/>
      <c r="G12" s="129"/>
      <c r="H12" s="129"/>
      <c r="I12" s="129"/>
    </row>
    <row r="13" ht="24.6" customHeight="1" spans="1:9">
      <c r="A13" s="126" t="s">
        <v>1095</v>
      </c>
      <c r="B13" s="127">
        <v>5000</v>
      </c>
      <c r="C13" s="128"/>
      <c r="D13" s="129"/>
      <c r="E13" s="129"/>
      <c r="F13" s="129"/>
      <c r="G13" s="129"/>
      <c r="H13" s="129"/>
      <c r="I13" s="129"/>
    </row>
    <row r="14" ht="24.6" customHeight="1" spans="1:9">
      <c r="A14" s="126" t="s">
        <v>1096</v>
      </c>
      <c r="B14" s="127">
        <v>91901</v>
      </c>
      <c r="C14" s="128"/>
      <c r="D14" s="129"/>
      <c r="E14" s="129"/>
      <c r="F14" s="129"/>
      <c r="G14" s="129"/>
      <c r="H14" s="129"/>
      <c r="I14" s="129"/>
    </row>
    <row r="15" ht="24.6" customHeight="1" spans="1:9">
      <c r="A15" s="126" t="s">
        <v>1097</v>
      </c>
      <c r="B15" s="127">
        <v>73236</v>
      </c>
      <c r="C15" s="128"/>
      <c r="D15" s="129"/>
      <c r="E15" s="129"/>
      <c r="F15" s="129"/>
      <c r="G15" s="129"/>
      <c r="H15" s="129"/>
      <c r="I15" s="129"/>
    </row>
    <row r="16" ht="24.6" customHeight="1" spans="1:9">
      <c r="A16" s="126" t="s">
        <v>1098</v>
      </c>
      <c r="B16" s="127">
        <v>16400</v>
      </c>
      <c r="C16" s="128"/>
      <c r="D16" s="129"/>
      <c r="E16" s="129"/>
      <c r="F16" s="129"/>
      <c r="G16" s="129"/>
      <c r="H16" s="129"/>
      <c r="I16" s="129"/>
    </row>
    <row r="17" ht="24.6" customHeight="1" spans="1:9">
      <c r="A17" s="126" t="s">
        <v>1099</v>
      </c>
      <c r="B17" s="127">
        <v>0</v>
      </c>
      <c r="C17" s="128"/>
      <c r="D17" s="129"/>
      <c r="E17" s="129"/>
      <c r="F17" s="129"/>
      <c r="G17" s="129"/>
      <c r="H17" s="129"/>
      <c r="I17" s="129"/>
    </row>
    <row r="18" ht="24.6" customHeight="1" spans="1:9">
      <c r="A18" s="126" t="s">
        <v>1100</v>
      </c>
      <c r="B18" s="127">
        <v>3640</v>
      </c>
      <c r="C18" s="128"/>
      <c r="D18" s="129"/>
      <c r="E18" s="129"/>
      <c r="F18" s="129"/>
      <c r="G18" s="129"/>
      <c r="H18" s="129"/>
      <c r="I18" s="129"/>
    </row>
    <row r="19" ht="24.6" customHeight="1" spans="1:9">
      <c r="A19" s="126" t="s">
        <v>1101</v>
      </c>
      <c r="B19" s="127">
        <v>94363</v>
      </c>
      <c r="C19" s="128"/>
      <c r="D19" s="129"/>
      <c r="E19" s="129"/>
      <c r="F19" s="129"/>
      <c r="G19" s="129"/>
      <c r="H19" s="129"/>
      <c r="I19" s="129"/>
    </row>
    <row r="20" ht="24.6" customHeight="1" spans="1:9">
      <c r="A20" s="126" t="s">
        <v>1102</v>
      </c>
      <c r="B20" s="127">
        <v>6815</v>
      </c>
      <c r="C20" s="128"/>
      <c r="D20" s="129"/>
      <c r="E20" s="129"/>
      <c r="F20" s="129"/>
      <c r="G20" s="129"/>
      <c r="H20" s="129"/>
      <c r="I20" s="129"/>
    </row>
    <row r="21" ht="27.6" customHeight="1" spans="1:3">
      <c r="A21" s="131"/>
      <c r="B21" s="131"/>
      <c r="C21" s="128"/>
    </row>
    <row r="22" ht="22.2" customHeight="1" spans="3:3">
      <c r="C22" s="128"/>
    </row>
    <row r="23" ht="22.2" customHeight="1" spans="3:3">
      <c r="C23" s="128"/>
    </row>
    <row r="24" ht="22.2" customHeight="1" spans="3:3">
      <c r="C24" s="128"/>
    </row>
    <row r="25" ht="22.2" customHeight="1" spans="3:3">
      <c r="C25" s="128"/>
    </row>
    <row r="26" ht="22.2" customHeight="1" spans="3:3">
      <c r="C26" s="128"/>
    </row>
  </sheetData>
  <mergeCells count="2">
    <mergeCell ref="A2:B2"/>
    <mergeCell ref="A21:B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7" sqref="B7"/>
    </sheetView>
  </sheetViews>
  <sheetFormatPr defaultColWidth="9" defaultRowHeight="11.25" outlineLevelCol="4"/>
  <cols>
    <col min="1" max="1" width="33.8" style="109" customWidth="1"/>
    <col min="2" max="2" width="37.375" style="109" customWidth="1"/>
    <col min="3" max="16384" width="9" style="109"/>
  </cols>
  <sheetData>
    <row r="1" ht="18.6" customHeight="1" spans="1:1">
      <c r="A1" s="110" t="s">
        <v>1103</v>
      </c>
    </row>
    <row r="2" ht="20.25" spans="1:2">
      <c r="A2" s="111" t="s">
        <v>1104</v>
      </c>
      <c r="B2" s="111"/>
    </row>
    <row r="3" ht="21" customHeight="1" spans="1:2">
      <c r="A3" s="112"/>
      <c r="B3" s="113" t="s">
        <v>2</v>
      </c>
    </row>
    <row r="4" ht="31.8" customHeight="1" spans="1:2">
      <c r="A4" s="114" t="s">
        <v>1086</v>
      </c>
      <c r="B4" s="84" t="s">
        <v>4</v>
      </c>
    </row>
    <row r="5" ht="22.2" customHeight="1" spans="1:2">
      <c r="A5" s="114" t="s">
        <v>1105</v>
      </c>
      <c r="B5" s="84">
        <f>B6+B11+B15+B18</f>
        <v>215618</v>
      </c>
    </row>
    <row r="6" s="108" customFormat="1" ht="16.35" customHeight="1" spans="1:2">
      <c r="A6" s="115" t="s">
        <v>1088</v>
      </c>
      <c r="B6" s="116">
        <f>SUM(B7:B10)</f>
        <v>34677</v>
      </c>
    </row>
    <row r="7" ht="16.35" customHeight="1" spans="1:2">
      <c r="A7" s="117" t="s">
        <v>1106</v>
      </c>
      <c r="B7" s="118">
        <v>20499</v>
      </c>
    </row>
    <row r="8" ht="16.35" customHeight="1" spans="1:2">
      <c r="A8" s="117" t="s">
        <v>1107</v>
      </c>
      <c r="B8" s="118">
        <v>6547</v>
      </c>
    </row>
    <row r="9" ht="16.35" customHeight="1" spans="1:2">
      <c r="A9" s="117" t="s">
        <v>1108</v>
      </c>
      <c r="B9" s="118">
        <v>3631</v>
      </c>
    </row>
    <row r="10" ht="16.35" customHeight="1" spans="1:5">
      <c r="A10" s="117" t="s">
        <v>1109</v>
      </c>
      <c r="B10" s="118">
        <v>4000</v>
      </c>
      <c r="E10" s="119"/>
    </row>
    <row r="11" s="108" customFormat="1" ht="16.35" customHeight="1" spans="1:2">
      <c r="A11" s="115" t="s">
        <v>1089</v>
      </c>
      <c r="B11" s="116">
        <f>SUM(B12:B14)</f>
        <v>6057</v>
      </c>
    </row>
    <row r="12" ht="16.35" customHeight="1" spans="1:2">
      <c r="A12" s="117" t="s">
        <v>1110</v>
      </c>
      <c r="B12" s="118">
        <v>2297</v>
      </c>
    </row>
    <row r="13" ht="16.35" customHeight="1" spans="1:2">
      <c r="A13" s="117" t="s">
        <v>1111</v>
      </c>
      <c r="B13" s="118">
        <v>1442</v>
      </c>
    </row>
    <row r="14" ht="16.35" customHeight="1" spans="1:2">
      <c r="A14" s="117" t="s">
        <v>1112</v>
      </c>
      <c r="B14" s="118">
        <v>2318</v>
      </c>
    </row>
    <row r="15" s="108" customFormat="1" ht="16.35" customHeight="1" spans="1:2">
      <c r="A15" s="115" t="s">
        <v>1092</v>
      </c>
      <c r="B15" s="116">
        <f>SUM(B16:B17)</f>
        <v>164780</v>
      </c>
    </row>
    <row r="16" ht="16.35" customHeight="1" spans="1:2">
      <c r="A16" s="117" t="s">
        <v>1113</v>
      </c>
      <c r="B16" s="118">
        <v>162359</v>
      </c>
    </row>
    <row r="17" ht="16.35" customHeight="1" spans="1:2">
      <c r="A17" s="117" t="s">
        <v>1114</v>
      </c>
      <c r="B17" s="118">
        <v>2421</v>
      </c>
    </row>
    <row r="18" s="108" customFormat="1" ht="16.35" customHeight="1" spans="1:2">
      <c r="A18" s="115" t="s">
        <v>1096</v>
      </c>
      <c r="B18" s="116">
        <f>SUM(B19:B21)</f>
        <v>10104</v>
      </c>
    </row>
    <row r="19" ht="16.35" customHeight="1" spans="1:2">
      <c r="A19" s="117" t="s">
        <v>1115</v>
      </c>
      <c r="B19" s="118">
        <v>2957</v>
      </c>
    </row>
    <row r="20" ht="16.35" customHeight="1" spans="1:2">
      <c r="A20" s="117" t="s">
        <v>1116</v>
      </c>
      <c r="B20" s="118">
        <v>6921</v>
      </c>
    </row>
    <row r="21" ht="16.35" customHeight="1" spans="1:2">
      <c r="A21" s="117" t="s">
        <v>1117</v>
      </c>
      <c r="B21" s="118">
        <v>226</v>
      </c>
    </row>
    <row r="22" ht="24" customHeight="1" spans="1:2">
      <c r="A22" s="120" t="s">
        <v>1118</v>
      </c>
      <c r="B22" s="120"/>
    </row>
  </sheetData>
  <mergeCells count="2">
    <mergeCell ref="A2:B2"/>
    <mergeCell ref="A22:B2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zoomScale="90" zoomScaleNormal="90" workbookViewId="0">
      <selection activeCell="A2" sqref="A2:Y2"/>
    </sheetView>
  </sheetViews>
  <sheetFormatPr defaultColWidth="9" defaultRowHeight="14.25" outlineLevelRow="6"/>
  <cols>
    <col min="1" max="1" width="41" customWidth="1"/>
    <col min="2" max="23" width="12.4" customWidth="1"/>
    <col min="24" max="24" width="16.6" customWidth="1"/>
    <col min="26" max="26" width="10.6916666666667" customWidth="1"/>
  </cols>
  <sheetData>
    <row r="1" spans="1:1">
      <c r="A1" s="39" t="s">
        <v>1119</v>
      </c>
    </row>
    <row r="2" ht="29.1" customHeight="1" spans="1:25">
      <c r="A2" s="98" t="s">
        <v>1120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6">
      <c r="A3" s="99"/>
      <c r="B3" s="59"/>
      <c r="C3" s="59"/>
      <c r="D3" s="59"/>
      <c r="E3" s="59"/>
      <c r="F3" s="59"/>
      <c r="Z3" s="106" t="s">
        <v>1121</v>
      </c>
    </row>
    <row r="4" ht="19.65" customHeight="1" spans="1:26">
      <c r="A4" s="100" t="s">
        <v>59</v>
      </c>
      <c r="B4" s="52" t="s">
        <v>1122</v>
      </c>
      <c r="C4" s="52" t="s">
        <v>1123</v>
      </c>
      <c r="D4" s="52" t="s">
        <v>1124</v>
      </c>
      <c r="E4" s="52" t="s">
        <v>1125</v>
      </c>
      <c r="F4" s="52" t="s">
        <v>1126</v>
      </c>
      <c r="G4" s="52" t="s">
        <v>1127</v>
      </c>
      <c r="H4" s="52" t="s">
        <v>1128</v>
      </c>
      <c r="I4" s="52" t="s">
        <v>1129</v>
      </c>
      <c r="J4" s="52" t="s">
        <v>1130</v>
      </c>
      <c r="K4" s="52" t="s">
        <v>1131</v>
      </c>
      <c r="L4" s="52" t="s">
        <v>1132</v>
      </c>
      <c r="M4" s="52" t="s">
        <v>1133</v>
      </c>
      <c r="N4" s="52" t="s">
        <v>1134</v>
      </c>
      <c r="O4" s="52" t="s">
        <v>1135</v>
      </c>
      <c r="P4" s="52" t="s">
        <v>1136</v>
      </c>
      <c r="Q4" s="52" t="s">
        <v>1137</v>
      </c>
      <c r="R4" s="52" t="s">
        <v>1138</v>
      </c>
      <c r="S4" s="52" t="s">
        <v>1139</v>
      </c>
      <c r="T4" s="52" t="s">
        <v>1140</v>
      </c>
      <c r="U4" s="52" t="s">
        <v>1141</v>
      </c>
      <c r="V4" s="52" t="s">
        <v>1142</v>
      </c>
      <c r="W4" s="52" t="s">
        <v>1143</v>
      </c>
      <c r="X4" s="64" t="s">
        <v>1144</v>
      </c>
      <c r="Y4" s="66" t="s">
        <v>1145</v>
      </c>
      <c r="Z4" s="66" t="s">
        <v>1146</v>
      </c>
    </row>
    <row r="5" ht="16.65" customHeight="1" spans="1:26">
      <c r="A5" s="101" t="s">
        <v>1147</v>
      </c>
      <c r="B5" s="102">
        <f>SUM(C5:Z5)</f>
        <v>9867</v>
      </c>
      <c r="C5" s="102">
        <v>448</v>
      </c>
      <c r="D5" s="102">
        <v>416</v>
      </c>
      <c r="E5" s="102">
        <v>235</v>
      </c>
      <c r="F5" s="102">
        <v>392</v>
      </c>
      <c r="G5" s="102">
        <v>266</v>
      </c>
      <c r="H5" s="102">
        <v>154</v>
      </c>
      <c r="I5" s="102">
        <v>437</v>
      </c>
      <c r="J5" s="102">
        <v>454</v>
      </c>
      <c r="K5" s="102">
        <v>498</v>
      </c>
      <c r="L5" s="102">
        <v>150</v>
      </c>
      <c r="M5" s="102">
        <v>836</v>
      </c>
      <c r="N5" s="102">
        <v>611</v>
      </c>
      <c r="O5" s="102">
        <v>634</v>
      </c>
      <c r="P5" s="102">
        <v>513</v>
      </c>
      <c r="Q5" s="102">
        <v>440</v>
      </c>
      <c r="R5" s="102">
        <v>780</v>
      </c>
      <c r="S5" s="102">
        <v>342</v>
      </c>
      <c r="T5" s="102">
        <v>403</v>
      </c>
      <c r="U5" s="102">
        <v>312</v>
      </c>
      <c r="V5" s="102">
        <v>262</v>
      </c>
      <c r="W5" s="102">
        <v>489</v>
      </c>
      <c r="X5" s="105">
        <v>340</v>
      </c>
      <c r="Y5" s="107">
        <v>308</v>
      </c>
      <c r="Z5" s="107">
        <v>147</v>
      </c>
    </row>
    <row r="6" ht="16.65" customHeight="1" spans="1:26">
      <c r="A6" s="103" t="s">
        <v>1148</v>
      </c>
      <c r="B6" s="102">
        <f>SUM(C6:Z6)</f>
        <v>9867</v>
      </c>
      <c r="C6" s="102">
        <v>448</v>
      </c>
      <c r="D6" s="102">
        <v>416</v>
      </c>
      <c r="E6" s="102">
        <v>235</v>
      </c>
      <c r="F6" s="102">
        <v>392</v>
      </c>
      <c r="G6" s="102">
        <v>266</v>
      </c>
      <c r="H6" s="102">
        <v>154</v>
      </c>
      <c r="I6" s="102">
        <v>437</v>
      </c>
      <c r="J6" s="102">
        <v>454</v>
      </c>
      <c r="K6" s="102">
        <v>498</v>
      </c>
      <c r="L6" s="102">
        <v>150</v>
      </c>
      <c r="M6" s="102">
        <v>836</v>
      </c>
      <c r="N6" s="102">
        <v>611</v>
      </c>
      <c r="O6" s="102">
        <v>634</v>
      </c>
      <c r="P6" s="102">
        <v>513</v>
      </c>
      <c r="Q6" s="102">
        <v>440</v>
      </c>
      <c r="R6" s="102">
        <v>780</v>
      </c>
      <c r="S6" s="102">
        <v>342</v>
      </c>
      <c r="T6" s="102">
        <v>403</v>
      </c>
      <c r="U6" s="102">
        <v>312</v>
      </c>
      <c r="V6" s="102">
        <v>262</v>
      </c>
      <c r="W6" s="102">
        <v>489</v>
      </c>
      <c r="X6" s="105">
        <v>340</v>
      </c>
      <c r="Y6" s="107">
        <v>308</v>
      </c>
      <c r="Z6" s="107">
        <v>147</v>
      </c>
    </row>
    <row r="7" ht="27" customHeight="1" spans="1:24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</sheetData>
  <mergeCells count="2">
    <mergeCell ref="A2:Y2"/>
    <mergeCell ref="A7:X7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7" workbookViewId="0">
      <selection activeCell="A13" sqref="A13:D13"/>
    </sheetView>
  </sheetViews>
  <sheetFormatPr defaultColWidth="8.6" defaultRowHeight="14.25" outlineLevelCol="5"/>
  <cols>
    <col min="1" max="1" width="43.1" style="78" customWidth="1"/>
    <col min="2" max="2" width="13" style="78" customWidth="1"/>
    <col min="3" max="3" width="13.5" style="78" customWidth="1"/>
    <col min="4" max="4" width="16" style="78" customWidth="1"/>
    <col min="5" max="16384" width="8.6" style="78"/>
  </cols>
  <sheetData>
    <row r="1" ht="22.35" customHeight="1" spans="1:4">
      <c r="A1" s="79" t="s">
        <v>1149</v>
      </c>
      <c r="B1" s="80"/>
      <c r="C1" s="80"/>
      <c r="D1" s="80"/>
    </row>
    <row r="2" ht="20.25" spans="1:4">
      <c r="A2" s="81" t="s">
        <v>1150</v>
      </c>
      <c r="B2" s="81"/>
      <c r="C2" s="81"/>
      <c r="D2" s="81"/>
    </row>
    <row r="3" spans="1:4">
      <c r="A3" s="82" t="s">
        <v>2</v>
      </c>
      <c r="B3" s="82"/>
      <c r="C3" s="82"/>
      <c r="D3" s="82"/>
    </row>
    <row r="4" ht="48" customHeight="1" spans="1:4">
      <c r="A4" s="83" t="s">
        <v>59</v>
      </c>
      <c r="B4" s="84" t="s">
        <v>4</v>
      </c>
      <c r="C4" s="85" t="s">
        <v>1151</v>
      </c>
      <c r="D4" s="85" t="s">
        <v>62</v>
      </c>
    </row>
    <row r="5" ht="24.6" customHeight="1" spans="1:4">
      <c r="A5" s="86" t="s">
        <v>1152</v>
      </c>
      <c r="B5" s="86">
        <f>SUM(B6:B8)</f>
        <v>2646</v>
      </c>
      <c r="C5" s="86">
        <f>SUM(C6:C8)</f>
        <v>2303</v>
      </c>
      <c r="D5" s="72">
        <f>B5/C5</f>
        <v>1.149</v>
      </c>
    </row>
    <row r="6" ht="32.4" customHeight="1" spans="1:4">
      <c r="A6" s="87" t="s">
        <v>1153</v>
      </c>
      <c r="B6" s="86">
        <v>191</v>
      </c>
      <c r="C6" s="88">
        <v>155</v>
      </c>
      <c r="D6" s="72">
        <f>B6/C6</f>
        <v>1.232</v>
      </c>
    </row>
    <row r="7" ht="32.4" customHeight="1" spans="1:4">
      <c r="A7" s="87" t="s">
        <v>1154</v>
      </c>
      <c r="B7" s="86">
        <v>373</v>
      </c>
      <c r="C7" s="88">
        <v>348</v>
      </c>
      <c r="D7" s="72">
        <f>B7/C7</f>
        <v>1.072</v>
      </c>
    </row>
    <row r="8" ht="32.4" customHeight="1" spans="1:4">
      <c r="A8" s="87" t="s">
        <v>1155</v>
      </c>
      <c r="B8" s="86">
        <f>SUM(B9:B10)</f>
        <v>2082</v>
      </c>
      <c r="C8" s="86">
        <f>SUM(C9:C10)</f>
        <v>1800</v>
      </c>
      <c r="D8" s="72">
        <f>B8/C8</f>
        <v>1.157</v>
      </c>
    </row>
    <row r="9" ht="32.4" customHeight="1" spans="1:6">
      <c r="A9" s="89" t="s">
        <v>1156</v>
      </c>
      <c r="B9" s="90">
        <v>1782</v>
      </c>
      <c r="C9" s="88">
        <v>1800</v>
      </c>
      <c r="D9" s="72">
        <f>B9/C9</f>
        <v>0.99</v>
      </c>
      <c r="F9" s="91"/>
    </row>
    <row r="10" ht="32.4" customHeight="1" spans="1:4">
      <c r="A10" s="89" t="s">
        <v>1157</v>
      </c>
      <c r="B10" s="90">
        <v>300</v>
      </c>
      <c r="C10" s="92"/>
      <c r="D10" s="72"/>
    </row>
    <row r="12" ht="15.6" customHeight="1" spans="1:1">
      <c r="A12" s="93" t="s">
        <v>1158</v>
      </c>
    </row>
    <row r="13" ht="98" customHeight="1" spans="1:4">
      <c r="A13" s="94" t="s">
        <v>1159</v>
      </c>
      <c r="B13" s="94"/>
      <c r="C13" s="94"/>
      <c r="D13" s="94"/>
    </row>
    <row r="14" ht="81.6" customHeight="1" spans="1:4">
      <c r="A14" s="95" t="s">
        <v>1160</v>
      </c>
      <c r="B14" s="95"/>
      <c r="C14" s="95"/>
      <c r="D14" s="95"/>
    </row>
    <row r="15" spans="1:4">
      <c r="A15" s="96"/>
      <c r="B15" s="96"/>
      <c r="C15" s="96"/>
      <c r="D15" s="96"/>
    </row>
    <row r="16" spans="1:4">
      <c r="A16" s="97"/>
      <c r="B16" s="97"/>
      <c r="C16" s="97"/>
      <c r="D16" s="97"/>
    </row>
    <row r="17" spans="1:4">
      <c r="A17" s="97"/>
      <c r="B17" s="97"/>
      <c r="C17" s="97"/>
      <c r="D17" s="97"/>
    </row>
  </sheetData>
  <mergeCells count="4">
    <mergeCell ref="A2:D2"/>
    <mergeCell ref="A3:D3"/>
    <mergeCell ref="A13:D13"/>
    <mergeCell ref="A14:D1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5" sqref="A5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9" customWidth="1"/>
  </cols>
  <sheetData>
    <row r="1" spans="1:1">
      <c r="A1" s="39" t="s">
        <v>1161</v>
      </c>
    </row>
    <row r="2" ht="20.25" spans="1:4">
      <c r="A2" s="40" t="s">
        <v>1162</v>
      </c>
      <c r="B2" s="40"/>
      <c r="C2" s="40"/>
      <c r="D2" s="40"/>
    </row>
    <row r="3" spans="1:4">
      <c r="A3" s="41"/>
      <c r="B3" s="42"/>
      <c r="C3" s="42"/>
      <c r="D3" s="68" t="s">
        <v>1121</v>
      </c>
    </row>
    <row r="4" ht="34.5" customHeight="1" spans="1:4">
      <c r="A4" s="60" t="s">
        <v>1163</v>
      </c>
      <c r="B4" s="60" t="s">
        <v>4</v>
      </c>
      <c r="C4" s="22" t="s">
        <v>5</v>
      </c>
      <c r="D4" s="22" t="s">
        <v>6</v>
      </c>
    </row>
    <row r="5" ht="16.2" customHeight="1" spans="1:4">
      <c r="A5" s="73" t="s">
        <v>1164</v>
      </c>
      <c r="B5" s="76"/>
      <c r="C5" s="76">
        <v>-11</v>
      </c>
      <c r="D5" s="76"/>
    </row>
    <row r="6" ht="16.2" customHeight="1" spans="1:4">
      <c r="A6" s="73" t="s">
        <v>1165</v>
      </c>
      <c r="B6" s="47"/>
      <c r="C6" s="47">
        <v>697</v>
      </c>
      <c r="D6" s="47"/>
    </row>
    <row r="7" ht="16.2" customHeight="1" spans="1:4">
      <c r="A7" s="73" t="s">
        <v>1166</v>
      </c>
      <c r="B7" s="47">
        <v>643000</v>
      </c>
      <c r="C7" s="47">
        <v>642890</v>
      </c>
      <c r="D7" s="72">
        <f>B7/C7</f>
        <v>1</v>
      </c>
    </row>
    <row r="8" ht="16.2" customHeight="1" spans="1:4">
      <c r="A8" s="73" t="s">
        <v>1167</v>
      </c>
      <c r="B8" s="47">
        <v>9650</v>
      </c>
      <c r="C8" s="47">
        <v>9644</v>
      </c>
      <c r="D8" s="72">
        <f t="shared" ref="D8:D14" si="0">B8/C8</f>
        <v>1.001</v>
      </c>
    </row>
    <row r="9" ht="16.2" customHeight="1" spans="1:4">
      <c r="A9" s="73" t="s">
        <v>1168</v>
      </c>
      <c r="B9" s="47">
        <v>2620</v>
      </c>
      <c r="C9" s="47">
        <v>2620</v>
      </c>
      <c r="D9" s="72">
        <f t="shared" si="0"/>
        <v>1</v>
      </c>
    </row>
    <row r="10" ht="16.2" customHeight="1" spans="1:4">
      <c r="A10" s="73" t="s">
        <v>1169</v>
      </c>
      <c r="B10" s="47">
        <v>5480</v>
      </c>
      <c r="C10" s="47">
        <v>5480</v>
      </c>
      <c r="D10" s="72">
        <f t="shared" si="0"/>
        <v>1</v>
      </c>
    </row>
    <row r="11" ht="16.2" customHeight="1" spans="1:4">
      <c r="A11" s="52" t="s">
        <v>1170</v>
      </c>
      <c r="B11" s="47">
        <f>SUM(B7:B10)</f>
        <v>660750</v>
      </c>
      <c r="C11" s="47">
        <f>SUM(C5:C10)</f>
        <v>661320</v>
      </c>
      <c r="D11" s="72">
        <f t="shared" si="0"/>
        <v>0.999</v>
      </c>
    </row>
    <row r="12" ht="16.2" customHeight="1" spans="1:4">
      <c r="A12" s="46" t="s">
        <v>1171</v>
      </c>
      <c r="B12" s="47">
        <v>2280</v>
      </c>
      <c r="C12" s="47"/>
      <c r="D12" s="72"/>
    </row>
    <row r="13" ht="16.2" customHeight="1" spans="1:4">
      <c r="A13" s="53" t="s">
        <v>1172</v>
      </c>
      <c r="B13" s="47">
        <v>2280</v>
      </c>
      <c r="C13" s="47"/>
      <c r="D13" s="72"/>
    </row>
    <row r="14" ht="16.2" customHeight="1" spans="1:4">
      <c r="A14" s="52" t="s">
        <v>30</v>
      </c>
      <c r="B14" s="77">
        <f>B11+B12</f>
        <v>663030</v>
      </c>
      <c r="C14" s="77"/>
      <c r="D14" s="72"/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2" sqref="A12"/>
    </sheetView>
  </sheetViews>
  <sheetFormatPr defaultColWidth="9" defaultRowHeight="14.25" outlineLevelCol="3"/>
  <cols>
    <col min="1" max="1" width="52.375" customWidth="1"/>
    <col min="2" max="3" width="17.6" customWidth="1"/>
    <col min="4" max="4" width="17.9" customWidth="1"/>
  </cols>
  <sheetData>
    <row r="1" ht="19.2" customHeight="1" spans="1:1">
      <c r="A1" s="39" t="s">
        <v>1173</v>
      </c>
    </row>
    <row r="2" ht="23.4" customHeight="1" spans="1:4">
      <c r="A2" s="40" t="s">
        <v>1174</v>
      </c>
      <c r="B2" s="40"/>
      <c r="C2" s="40"/>
      <c r="D2" s="40"/>
    </row>
    <row r="3" ht="17.4" customHeight="1" spans="1:4">
      <c r="A3" s="41"/>
      <c r="B3" s="42"/>
      <c r="C3" s="42"/>
      <c r="D3" s="68" t="s">
        <v>1121</v>
      </c>
    </row>
    <row r="4" ht="27" spans="1:4">
      <c r="A4" s="52" t="s">
        <v>1163</v>
      </c>
      <c r="B4" s="60" t="s">
        <v>4</v>
      </c>
      <c r="C4" s="22" t="s">
        <v>1151</v>
      </c>
      <c r="D4" s="22" t="s">
        <v>62</v>
      </c>
    </row>
    <row r="5" ht="19.2" customHeight="1" spans="1:4">
      <c r="A5" s="47" t="s">
        <v>1175</v>
      </c>
      <c r="B5" s="47">
        <f>SUM(B6)</f>
        <v>2130</v>
      </c>
      <c r="C5" s="47"/>
      <c r="D5" s="47"/>
    </row>
    <row r="6" ht="19.2" customHeight="1" spans="1:4">
      <c r="A6" s="69" t="s">
        <v>1176</v>
      </c>
      <c r="B6" s="47">
        <v>2130</v>
      </c>
      <c r="C6" s="47"/>
      <c r="D6" s="47"/>
    </row>
    <row r="7" s="67" customFormat="1" ht="22.65" customHeight="1" spans="1:4">
      <c r="A7" s="70" t="s">
        <v>1177</v>
      </c>
      <c r="B7" s="71">
        <f>SUM(B8:B13)</f>
        <v>650530</v>
      </c>
      <c r="C7" s="71">
        <f>SUM(C8:C12)</f>
        <v>500050</v>
      </c>
      <c r="D7" s="72">
        <f t="shared" ref="D7:D17" si="0">B7/C7</f>
        <v>1.301</v>
      </c>
    </row>
    <row r="8" s="67" customFormat="1" ht="22.65" customHeight="1" spans="1:4">
      <c r="A8" s="70" t="s">
        <v>1178</v>
      </c>
      <c r="B8" s="71">
        <v>618100</v>
      </c>
      <c r="C8" s="71">
        <v>480900</v>
      </c>
      <c r="D8" s="72">
        <f t="shared" si="0"/>
        <v>1.285</v>
      </c>
    </row>
    <row r="9" s="67" customFormat="1" ht="22.65" customHeight="1" spans="1:4">
      <c r="A9" s="70" t="s">
        <v>1179</v>
      </c>
      <c r="B9" s="71"/>
      <c r="C9" s="71">
        <v>3050</v>
      </c>
      <c r="D9" s="72">
        <f t="shared" si="0"/>
        <v>0</v>
      </c>
    </row>
    <row r="10" s="67" customFormat="1" ht="22.65" customHeight="1" spans="1:4">
      <c r="A10" s="70" t="s">
        <v>1180</v>
      </c>
      <c r="B10" s="71">
        <v>16000</v>
      </c>
      <c r="C10" s="71">
        <v>10000</v>
      </c>
      <c r="D10" s="72">
        <f t="shared" si="0"/>
        <v>1.6</v>
      </c>
    </row>
    <row r="11" s="67" customFormat="1" ht="22.65" customHeight="1" spans="1:4">
      <c r="A11" s="70" t="s">
        <v>1181</v>
      </c>
      <c r="B11" s="71">
        <v>1300</v>
      </c>
      <c r="C11" s="71">
        <v>1100</v>
      </c>
      <c r="D11" s="72">
        <f t="shared" si="0"/>
        <v>1.182</v>
      </c>
    </row>
    <row r="12" s="67" customFormat="1" ht="22.65" customHeight="1" spans="1:4">
      <c r="A12" s="70" t="s">
        <v>1182</v>
      </c>
      <c r="B12" s="71">
        <v>9650</v>
      </c>
      <c r="C12" s="71">
        <v>5000</v>
      </c>
      <c r="D12" s="72">
        <f t="shared" si="0"/>
        <v>1.93</v>
      </c>
    </row>
    <row r="13" s="67" customFormat="1" ht="22.65" customHeight="1" spans="1:4">
      <c r="A13" s="70" t="s">
        <v>1183</v>
      </c>
      <c r="B13" s="71">
        <v>5480</v>
      </c>
      <c r="C13" s="71"/>
      <c r="D13" s="72"/>
    </row>
    <row r="14" s="67" customFormat="1" ht="22.65" customHeight="1" spans="1:4">
      <c r="A14" s="73" t="s">
        <v>1184</v>
      </c>
      <c r="B14" s="74">
        <f>SUM(B15)</f>
        <v>0</v>
      </c>
      <c r="C14" s="74">
        <f>SUM(C15)</f>
        <v>1200</v>
      </c>
      <c r="D14" s="72">
        <f t="shared" ref="D14:D19" si="1">B14/C14</f>
        <v>0</v>
      </c>
    </row>
    <row r="15" s="67" customFormat="1" ht="22.65" customHeight="1" spans="1:4">
      <c r="A15" s="73" t="s">
        <v>1185</v>
      </c>
      <c r="B15" s="74"/>
      <c r="C15" s="71">
        <v>1200</v>
      </c>
      <c r="D15" s="72">
        <f t="shared" si="1"/>
        <v>0</v>
      </c>
    </row>
    <row r="16" s="67" customFormat="1" ht="22.65" customHeight="1" spans="1:4">
      <c r="A16" s="73" t="s">
        <v>1186</v>
      </c>
      <c r="B16" s="74">
        <f>SUM(B17:B17)</f>
        <v>2770</v>
      </c>
      <c r="C16" s="74">
        <f>SUM(C17:C17)</f>
        <v>2350</v>
      </c>
      <c r="D16" s="72">
        <f t="shared" si="1"/>
        <v>1.179</v>
      </c>
    </row>
    <row r="17" s="67" customFormat="1" ht="22.65" customHeight="1" spans="1:4">
      <c r="A17" s="73" t="s">
        <v>1187</v>
      </c>
      <c r="B17" s="74">
        <v>2770</v>
      </c>
      <c r="C17" s="71">
        <v>2350</v>
      </c>
      <c r="D17" s="72">
        <f t="shared" si="1"/>
        <v>1.179</v>
      </c>
    </row>
    <row r="18" s="67" customFormat="1" ht="22.65" customHeight="1" spans="1:4">
      <c r="A18" s="73" t="s">
        <v>1188</v>
      </c>
      <c r="B18" s="74">
        <v>7600</v>
      </c>
      <c r="C18" s="74">
        <f>SUM(C19)</f>
        <v>3000</v>
      </c>
      <c r="D18" s="72">
        <f t="shared" si="1"/>
        <v>2.533</v>
      </c>
    </row>
    <row r="19" s="67" customFormat="1" ht="22.65" customHeight="1" spans="1:4">
      <c r="A19" s="73" t="s">
        <v>1189</v>
      </c>
      <c r="B19" s="74">
        <v>7600</v>
      </c>
      <c r="C19" s="71">
        <v>3000</v>
      </c>
      <c r="D19" s="72">
        <f t="shared" si="1"/>
        <v>2.533</v>
      </c>
    </row>
    <row r="20" ht="19.2" customHeight="1" spans="1:4">
      <c r="A20" s="75"/>
      <c r="B20" s="47"/>
      <c r="C20" s="47"/>
      <c r="D20" s="47"/>
    </row>
    <row r="21" ht="19.2" customHeight="1" spans="1:4">
      <c r="A21" s="47"/>
      <c r="B21" s="47"/>
      <c r="C21" s="47"/>
      <c r="D21" s="47"/>
    </row>
    <row r="22" ht="19.2" customHeight="1" spans="1:4">
      <c r="A22" s="75"/>
      <c r="B22" s="47"/>
      <c r="C22" s="47"/>
      <c r="D22" s="47"/>
    </row>
    <row r="23" ht="19.2" customHeight="1" spans="1:4">
      <c r="A23" s="47"/>
      <c r="B23" s="47"/>
      <c r="C23" s="47"/>
      <c r="D23" s="47"/>
    </row>
    <row r="24" ht="19.2" customHeight="1" spans="1:4">
      <c r="A24" s="75"/>
      <c r="B24" s="47"/>
      <c r="C24" s="47"/>
      <c r="D24" s="47"/>
    </row>
    <row r="25" ht="19.2" customHeight="1" spans="1:4">
      <c r="A25" s="52" t="s">
        <v>1190</v>
      </c>
      <c r="B25" s="47">
        <f>B5+B7+B16+B18</f>
        <v>663030</v>
      </c>
      <c r="C25" s="47">
        <f>C5+C7+C16+C18+C14</f>
        <v>506600</v>
      </c>
      <c r="D25" s="72">
        <f>B25/C25</f>
        <v>1.309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附表5-1</vt:lpstr>
      <vt:lpstr>附表5-2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2018-01-04T03:05:00Z</cp:lastPrinted>
  <dcterms:modified xsi:type="dcterms:W3CDTF">2018-01-24T08:47:13Z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