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50" windowWidth="9450" windowHeight="10215" tabRatio="717" activeTab="5"/>
  </bookViews>
  <sheets>
    <sheet name="2024附表1-1" sheetId="35" r:id="rId1"/>
    <sheet name="2024附表1-2" sheetId="36" r:id="rId2"/>
    <sheet name="2024附表1-3" sheetId="37" r:id="rId3"/>
    <sheet name="2024附表1-4" sheetId="38" r:id="rId4"/>
    <sheet name="2024附表1-5" sheetId="39" r:id="rId5"/>
    <sheet name="2024附表1-6" sheetId="6" r:id="rId6"/>
    <sheet name="2024附表1-7" sheetId="7" r:id="rId7"/>
    <sheet name="2024附表1-8" sheetId="8" r:id="rId8"/>
    <sheet name="2024附表1-9 " sheetId="9" r:id="rId9"/>
    <sheet name="2024附表1-10" sheetId="10" r:id="rId10"/>
    <sheet name="2024附表1-11" sheetId="11" r:id="rId11"/>
    <sheet name="2024附表1-12 " sheetId="12" r:id="rId12"/>
    <sheet name="2024附表1-13" sheetId="13" r:id="rId13"/>
    <sheet name="2024附表1-14" sheetId="14" r:id="rId14"/>
    <sheet name="2024附表1-15" sheetId="15" r:id="rId15"/>
    <sheet name="2024附表5-1" sheetId="16" r:id="rId16"/>
    <sheet name="2024附表5-2" sheetId="17" r:id="rId17"/>
  </sheets>
  <externalReferences>
    <externalReference r:id="rId18"/>
  </externalReferences>
  <definedNames>
    <definedName name="_xlnm._FilterDatabase" localSheetId="2" hidden="1">'2024附表1-3'!$A$4:$D$1335</definedName>
    <definedName name="_Order1" hidden="1">255</definedName>
    <definedName name="_Order2" hidden="1">255</definedName>
    <definedName name="a" localSheetId="0">#REF!</definedName>
    <definedName name="a" localSheetId="6">#REF!</definedName>
    <definedName name="a">#REF!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5">#REF!</definedName>
    <definedName name="_xlnm.Database" localSheetId="16">#REF!</definedName>
    <definedName name="_xlnm.Database">#REF!</definedName>
    <definedName name="database2" localSheetId="0">#REF!</definedName>
    <definedName name="database2" localSheetId="9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8">#REF!</definedName>
    <definedName name="database2" localSheetId="15">#REF!</definedName>
    <definedName name="database2" localSheetId="16">#REF!</definedName>
    <definedName name="database2">#REF!</definedName>
    <definedName name="database3" localSheetId="0">#REF!</definedName>
    <definedName name="database3" localSheetId="9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8">#REF!</definedName>
    <definedName name="database3" localSheetId="15">#REF!</definedName>
    <definedName name="database3" localSheetId="16">#REF!</definedName>
    <definedName name="database3">#REF!</definedName>
    <definedName name="f" localSheetId="0">#REF!</definedName>
    <definedName name="f" localSheetId="6">#REF!</definedName>
    <definedName name="f">#REF!</definedName>
    <definedName name="ff" localSheetId="0">#REF!</definedName>
    <definedName name="ff" localSheetId="6">#REF!</definedName>
    <definedName name="ff">#REF!</definedName>
    <definedName name="fff" localSheetId="0">#REF!</definedName>
    <definedName name="fff" localSheetId="6">#REF!</definedName>
    <definedName name="fff">#REF!</definedName>
    <definedName name="ffffff" localSheetId="0">#REF!</definedName>
    <definedName name="ffffff" localSheetId="6">#REF!</definedName>
    <definedName name="ffffff">#REF!</definedName>
    <definedName name="g" localSheetId="0">#REF!</definedName>
    <definedName name="g" localSheetId="6">#REF!</definedName>
    <definedName name="g">#REF!</definedName>
    <definedName name="ggg" localSheetId="0">#REF!</definedName>
    <definedName name="ggg" localSheetId="6">#REF!</definedName>
    <definedName name="ggg">#REF!</definedName>
    <definedName name="gggg" localSheetId="0">#REF!</definedName>
    <definedName name="gggg" localSheetId="6">#REF!</definedName>
    <definedName name="gggg">#REF!</definedName>
    <definedName name="ggggg" localSheetId="0">#REF!</definedName>
    <definedName name="ggggg" localSheetId="6">#REF!</definedName>
    <definedName name="ggggg">#REF!</definedName>
    <definedName name="ggggggg" localSheetId="0">#REF!</definedName>
    <definedName name="ggggggg" localSheetId="6">#REF!</definedName>
    <definedName name="ggggggg">#REF!</definedName>
    <definedName name="gggggggg" localSheetId="0">#REF!</definedName>
    <definedName name="gggggggg" localSheetId="6">#REF!</definedName>
    <definedName name="gggggggg">#REF!</definedName>
    <definedName name="ggggggggg" localSheetId="0">#REF!</definedName>
    <definedName name="ggggggggg" localSheetId="6">#REF!</definedName>
    <definedName name="ggggggggg">#REF!</definedName>
    <definedName name="gxxe2003">[1]P1012001!$A$6:$E$117</definedName>
    <definedName name="gygg" localSheetId="0">#REF!</definedName>
    <definedName name="gygg" localSheetId="6">#REF!</definedName>
    <definedName name="gygg">#REF!</definedName>
    <definedName name="gygygy" localSheetId="0">#REF!</definedName>
    <definedName name="gygygy" localSheetId="6">#REF!</definedName>
    <definedName name="gygygy">#REF!</definedName>
    <definedName name="hhhh" localSheetId="0">#REF!</definedName>
    <definedName name="hhhh" localSheetId="9">#REF!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4">#REF!</definedName>
    <definedName name="hhhh" localSheetId="5">#REF!</definedName>
    <definedName name="hhhh" localSheetId="6">#REF!</definedName>
    <definedName name="hhhh" localSheetId="7">#REF!</definedName>
    <definedName name="hhhh" localSheetId="8">#REF!</definedName>
    <definedName name="hhhh" localSheetId="15">#REF!</definedName>
    <definedName name="hhhh" localSheetId="16">#REF!</definedName>
    <definedName name="hhhh">#REF!</definedName>
    <definedName name="hhhhh" localSheetId="0">#REF!</definedName>
    <definedName name="hhhhh" localSheetId="6">#REF!</definedName>
    <definedName name="hhhhh">#REF!</definedName>
    <definedName name="hhhhhh" localSheetId="0">#REF!</definedName>
    <definedName name="hhhhhh" localSheetId="6">#REF!</definedName>
    <definedName name="hhhhhh">#REF!</definedName>
    <definedName name="hhhhhhhhh" localSheetId="0">#REF!</definedName>
    <definedName name="hhhhhhhhh" localSheetId="6">#REF!</definedName>
    <definedName name="hhhhhhhhh">#REF!</definedName>
    <definedName name="hhhhhhhhhhhhh" localSheetId="0">#REF!</definedName>
    <definedName name="hhhhhhhhhhhhh" localSheetId="6">#REF!</definedName>
    <definedName name="hhhhhhhhhhhhh">#REF!</definedName>
    <definedName name="hyhyyyh" localSheetId="0">#REF!</definedName>
    <definedName name="hyhyyyh" localSheetId="6">#REF!</definedName>
    <definedName name="hyhyyyh">#REF!</definedName>
    <definedName name="jihu" localSheetId="0">#REF!</definedName>
    <definedName name="jihu" localSheetId="6">#REF!</definedName>
    <definedName name="jihu">#REF!</definedName>
    <definedName name="jjkk" localSheetId="0">#REF!</definedName>
    <definedName name="jjkk" localSheetId="6">#REF!</definedName>
    <definedName name="jjkk">#REF!</definedName>
    <definedName name="kjjjjj" localSheetId="0">#REF!</definedName>
    <definedName name="kjjjjj" localSheetId="6">#REF!</definedName>
    <definedName name="kjjjjj">#REF!</definedName>
    <definedName name="kkkk" localSheetId="0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15">#REF!</definedName>
    <definedName name="kkkk" localSheetId="16">#REF!</definedName>
    <definedName name="kkkk">#REF!</definedName>
    <definedName name="n" localSheetId="0">#REF!</definedName>
    <definedName name="n" localSheetId="6">#REF!</definedName>
    <definedName name="n">#REF!</definedName>
    <definedName name="nn" localSheetId="0">#REF!</definedName>
    <definedName name="nn" localSheetId="6">#REF!</definedName>
    <definedName name="nn">#REF!</definedName>
    <definedName name="nnn" localSheetId="0">#REF!</definedName>
    <definedName name="nnn" localSheetId="6">#REF!</definedName>
    <definedName name="nnn">#REF!</definedName>
    <definedName name="nnnn" localSheetId="0">#REF!</definedName>
    <definedName name="nnnn" localSheetId="6">#REF!</definedName>
    <definedName name="nnnn">#REF!</definedName>
    <definedName name="nnnnn" localSheetId="0">#REF!</definedName>
    <definedName name="nnnnn" localSheetId="6">#REF!</definedName>
    <definedName name="nnnnn">#REF!</definedName>
    <definedName name="_xlnm.Print_Titles" localSheetId="0">'2024附表1-1'!$1:$4</definedName>
    <definedName name="_xlnm.Print_Titles" localSheetId="9">'2024附表1-10'!$1:$4</definedName>
    <definedName name="_xlnm.Print_Titles" localSheetId="10">'2024附表1-11'!$1:$4</definedName>
    <definedName name="_xlnm.Print_Titles" localSheetId="11">'2024附表1-12 '!$1:$4</definedName>
    <definedName name="_xlnm.Print_Titles" localSheetId="12">'2024附表1-13'!$1:$4</definedName>
    <definedName name="_xlnm.Print_Titles" localSheetId="13">'2024附表1-14'!$1:$4</definedName>
    <definedName name="_xlnm.Print_Titles" localSheetId="14">'2024附表1-15'!$1:$4</definedName>
    <definedName name="_xlnm.Print_Titles" localSheetId="5">'2024附表1-6'!$1:$4</definedName>
    <definedName name="_xlnm.Print_Titles" localSheetId="6">'2024附表1-7'!$1:$4</definedName>
    <definedName name="_xlnm.Print_Titles" localSheetId="7">'2024附表1-8'!$1:$4</definedName>
    <definedName name="_xlnm.Print_Titles" localSheetId="8">'2024附表1-9 '!$1:$4</definedName>
    <definedName name="_xlnm.Print_Titles">#N/A</definedName>
    <definedName name="uhuhu" localSheetId="0">#REF!</definedName>
    <definedName name="uhuhu" localSheetId="6">#REF!</definedName>
    <definedName name="uhuhu">#REF!</definedName>
    <definedName name="UU" localSheetId="0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15">#REF!</definedName>
    <definedName name="UU" localSheetId="16">#REF!</definedName>
    <definedName name="UU">#REF!</definedName>
    <definedName name="vvgggg" localSheetId="0">#REF!</definedName>
    <definedName name="vvgggg" localSheetId="6">#REF!</definedName>
    <definedName name="vvgggg">#REF!</definedName>
    <definedName name="vvv" localSheetId="0">#REF!</definedName>
    <definedName name="vvv" localSheetId="6">#REF!</definedName>
    <definedName name="vvv">#REF!</definedName>
    <definedName name="vvvvv" localSheetId="0">#REF!</definedName>
    <definedName name="vvvvv" localSheetId="6">#REF!</definedName>
    <definedName name="vvvvv">#REF!</definedName>
    <definedName name="yftft" localSheetId="0">#REF!</definedName>
    <definedName name="yftft" localSheetId="6">#REF!</definedName>
    <definedName name="yftft">#REF!</definedName>
    <definedName name="yggy" localSheetId="0">#REF!</definedName>
    <definedName name="yggy" localSheetId="6">#REF!</definedName>
    <definedName name="yggy">#REF!</definedName>
    <definedName name="YY" localSheetId="0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15">#REF!</definedName>
    <definedName name="YY" localSheetId="16">#REF!</definedName>
    <definedName name="YY">#REF!</definedName>
    <definedName name="地区名称" localSheetId="0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15">#REF!</definedName>
    <definedName name="地区名称" localSheetId="16">#REF!</definedName>
    <definedName name="地区名称">#REF!</definedName>
    <definedName name="福州" localSheetId="0">#REF!</definedName>
    <definedName name="福州" localSheetId="9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4">#REF!</definedName>
    <definedName name="福州" localSheetId="5">#REF!</definedName>
    <definedName name="福州" localSheetId="6">#REF!</definedName>
    <definedName name="福州" localSheetId="7">#REF!</definedName>
    <definedName name="福州" localSheetId="8">#REF!</definedName>
    <definedName name="福州" localSheetId="15">#REF!</definedName>
    <definedName name="福州" localSheetId="16">#REF!</definedName>
    <definedName name="福州">#REF!</definedName>
    <definedName name="汇率" localSheetId="0">#REF!</definedName>
    <definedName name="汇率" localSheetId="9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 localSheetId="15">#REF!</definedName>
    <definedName name="汇率" localSheetId="16">#REF!</definedName>
    <definedName name="汇率">#REF!</definedName>
    <definedName name="生产列1" localSheetId="0">#REF!</definedName>
    <definedName name="生产列1" localSheetId="9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 localSheetId="15">#REF!</definedName>
    <definedName name="生产列1" localSheetId="16">#REF!</definedName>
    <definedName name="生产列1">#REF!</definedName>
    <definedName name="生产列11" localSheetId="0">#REF!</definedName>
    <definedName name="生产列11" localSheetId="9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 localSheetId="15">#REF!</definedName>
    <definedName name="生产列11" localSheetId="16">#REF!</definedName>
    <definedName name="生产列11">#REF!</definedName>
    <definedName name="生产列15" localSheetId="0">#REF!</definedName>
    <definedName name="生产列15" localSheetId="9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 localSheetId="15">#REF!</definedName>
    <definedName name="生产列15" localSheetId="16">#REF!</definedName>
    <definedName name="生产列15">#REF!</definedName>
    <definedName name="生产列16" localSheetId="0">#REF!</definedName>
    <definedName name="生产列16" localSheetId="9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 localSheetId="15">#REF!</definedName>
    <definedName name="生产列16" localSheetId="16">#REF!</definedName>
    <definedName name="生产列16">#REF!</definedName>
    <definedName name="生产列17" localSheetId="0">#REF!</definedName>
    <definedName name="生产列17" localSheetId="9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 localSheetId="15">#REF!</definedName>
    <definedName name="生产列17" localSheetId="16">#REF!</definedName>
    <definedName name="生产列17">#REF!</definedName>
    <definedName name="生产列19" localSheetId="0">#REF!</definedName>
    <definedName name="生产列19" localSheetId="9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 localSheetId="15">#REF!</definedName>
    <definedName name="生产列19" localSheetId="16">#REF!</definedName>
    <definedName name="生产列19">#REF!</definedName>
    <definedName name="生产列2" localSheetId="0">#REF!</definedName>
    <definedName name="生产列2" localSheetId="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 localSheetId="15">#REF!</definedName>
    <definedName name="生产列2" localSheetId="16">#REF!</definedName>
    <definedName name="生产列2">#REF!</definedName>
    <definedName name="生产列20" localSheetId="0">#REF!</definedName>
    <definedName name="生产列20" localSheetId="9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 localSheetId="15">#REF!</definedName>
    <definedName name="生产列20" localSheetId="16">#REF!</definedName>
    <definedName name="生产列20">#REF!</definedName>
    <definedName name="生产列3" localSheetId="0">#REF!</definedName>
    <definedName name="生产列3" localSheetId="9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 localSheetId="15">#REF!</definedName>
    <definedName name="生产列3" localSheetId="16">#REF!</definedName>
    <definedName name="生产列3">#REF!</definedName>
    <definedName name="生产列4" localSheetId="0">#REF!</definedName>
    <definedName name="生产列4" localSheetId="9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 localSheetId="15">#REF!</definedName>
    <definedName name="生产列4" localSheetId="16">#REF!</definedName>
    <definedName name="生产列4">#REF!</definedName>
    <definedName name="生产列5" localSheetId="0">#REF!</definedName>
    <definedName name="生产列5" localSheetId="9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 localSheetId="15">#REF!</definedName>
    <definedName name="生产列5" localSheetId="16">#REF!</definedName>
    <definedName name="生产列5">#REF!</definedName>
    <definedName name="生产列6" localSheetId="0">#REF!</definedName>
    <definedName name="生产列6" localSheetId="9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 localSheetId="15">#REF!</definedName>
    <definedName name="生产列6" localSheetId="16">#REF!</definedName>
    <definedName name="生产列6">#REF!</definedName>
    <definedName name="生产列7" localSheetId="0">#REF!</definedName>
    <definedName name="生产列7" localSheetId="9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 localSheetId="15">#REF!</definedName>
    <definedName name="生产列7" localSheetId="16">#REF!</definedName>
    <definedName name="生产列7">#REF!</definedName>
    <definedName name="生产列8" localSheetId="0">#REF!</definedName>
    <definedName name="生产列8" localSheetId="9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 localSheetId="15">#REF!</definedName>
    <definedName name="生产列8" localSheetId="16">#REF!</definedName>
    <definedName name="生产列8">#REF!</definedName>
    <definedName name="生产列9" localSheetId="0">#REF!</definedName>
    <definedName name="生产列9" localSheetId="9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 localSheetId="15">#REF!</definedName>
    <definedName name="生产列9" localSheetId="16">#REF!</definedName>
    <definedName name="生产列9">#REF!</definedName>
    <definedName name="生产期" localSheetId="0">#REF!</definedName>
    <definedName name="生产期" localSheetId="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 localSheetId="15">#REF!</definedName>
    <definedName name="生产期" localSheetId="16">#REF!</definedName>
    <definedName name="生产期">#REF!</definedName>
    <definedName name="生产期1" localSheetId="0">#REF!</definedName>
    <definedName name="生产期1" localSheetId="9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 localSheetId="15">#REF!</definedName>
    <definedName name="生产期1" localSheetId="16">#REF!</definedName>
    <definedName name="生产期1">#REF!</definedName>
    <definedName name="生产期11" localSheetId="0">#REF!</definedName>
    <definedName name="生产期11" localSheetId="9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 localSheetId="15">#REF!</definedName>
    <definedName name="生产期11" localSheetId="16">#REF!</definedName>
    <definedName name="生产期11">#REF!</definedName>
    <definedName name="生产期15" localSheetId="0">#REF!</definedName>
    <definedName name="生产期15" localSheetId="9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 localSheetId="15">#REF!</definedName>
    <definedName name="生产期15" localSheetId="16">#REF!</definedName>
    <definedName name="生产期15">#REF!</definedName>
    <definedName name="生产期16" localSheetId="0">#REF!</definedName>
    <definedName name="生产期16" localSheetId="9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 localSheetId="15">#REF!</definedName>
    <definedName name="生产期16" localSheetId="16">#REF!</definedName>
    <definedName name="生产期16">#REF!</definedName>
    <definedName name="生产期17" localSheetId="0">#REF!</definedName>
    <definedName name="生产期17" localSheetId="9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 localSheetId="15">#REF!</definedName>
    <definedName name="生产期17" localSheetId="16">#REF!</definedName>
    <definedName name="生产期17">#REF!</definedName>
    <definedName name="生产期19" localSheetId="0">#REF!</definedName>
    <definedName name="生产期19" localSheetId="9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 localSheetId="15">#REF!</definedName>
    <definedName name="生产期19" localSheetId="16">#REF!</definedName>
    <definedName name="生产期19">#REF!</definedName>
    <definedName name="生产期2" localSheetId="0">#REF!</definedName>
    <definedName name="生产期2" localSheetId="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 localSheetId="15">#REF!</definedName>
    <definedName name="生产期2" localSheetId="16">#REF!</definedName>
    <definedName name="生产期2">#REF!</definedName>
    <definedName name="生产期20" localSheetId="0">#REF!</definedName>
    <definedName name="生产期20" localSheetId="9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 localSheetId="15">#REF!</definedName>
    <definedName name="生产期20" localSheetId="16">#REF!</definedName>
    <definedName name="生产期20">#REF!</definedName>
    <definedName name="生产期3" localSheetId="0">#REF!</definedName>
    <definedName name="生产期3" localSheetId="9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 localSheetId="15">#REF!</definedName>
    <definedName name="生产期3" localSheetId="16">#REF!</definedName>
    <definedName name="生产期3">#REF!</definedName>
    <definedName name="生产期4" localSheetId="0">#REF!</definedName>
    <definedName name="生产期4" localSheetId="9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 localSheetId="15">#REF!</definedName>
    <definedName name="生产期4" localSheetId="16">#REF!</definedName>
    <definedName name="生产期4">#REF!</definedName>
    <definedName name="生产期5" localSheetId="0">#REF!</definedName>
    <definedName name="生产期5" localSheetId="9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 localSheetId="15">#REF!</definedName>
    <definedName name="生产期5" localSheetId="16">#REF!</definedName>
    <definedName name="生产期5">#REF!</definedName>
    <definedName name="生产期6" localSheetId="0">#REF!</definedName>
    <definedName name="生产期6" localSheetId="9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 localSheetId="15">#REF!</definedName>
    <definedName name="生产期6" localSheetId="16">#REF!</definedName>
    <definedName name="生产期6">#REF!</definedName>
    <definedName name="生产期7" localSheetId="0">#REF!</definedName>
    <definedName name="生产期7" localSheetId="9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 localSheetId="15">#REF!</definedName>
    <definedName name="生产期7" localSheetId="16">#REF!</definedName>
    <definedName name="生产期7">#REF!</definedName>
    <definedName name="生产期8" localSheetId="0">#REF!</definedName>
    <definedName name="生产期8" localSheetId="9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 localSheetId="15">#REF!</definedName>
    <definedName name="生产期8" localSheetId="16">#REF!</definedName>
    <definedName name="生产期8">#REF!</definedName>
    <definedName name="生产期9" localSheetId="0">#REF!</definedName>
    <definedName name="生产期9" localSheetId="9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 localSheetId="15">#REF!</definedName>
    <definedName name="生产期9" localSheetId="16">#REF!</definedName>
    <definedName name="生产期9">#REF!</definedName>
    <definedName name="体制上解" localSheetId="0">#REF!</definedName>
    <definedName name="体制上解" localSheetId="9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8">#REF!</definedName>
    <definedName name="体制上解" localSheetId="15">#REF!</definedName>
    <definedName name="体制上解" localSheetId="16">#REF!</definedName>
    <definedName name="体制上解">#REF!</definedName>
  </definedNames>
  <calcPr calcId="144525" fullPrecision="0"/>
</workbook>
</file>

<file path=xl/calcChain.xml><?xml version="1.0" encoding="utf-8"?>
<calcChain xmlns="http://schemas.openxmlformats.org/spreadsheetml/2006/main">
  <c r="B8" i="7" l="1"/>
  <c r="B7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 s="1"/>
  <c r="C13" i="17" l="1"/>
  <c r="C8" i="17"/>
  <c r="C13" i="16"/>
  <c r="C7" i="16"/>
  <c r="C8" i="16" s="1"/>
  <c r="C9" i="14" l="1"/>
  <c r="C18" i="10"/>
  <c r="B18" i="10"/>
  <c r="B13" i="10"/>
  <c r="C15" i="10"/>
  <c r="C7" i="10"/>
  <c r="C5" i="9"/>
  <c r="C8" i="8" l="1"/>
  <c r="D6" i="12" l="1"/>
  <c r="D5" i="12"/>
  <c r="C5" i="12"/>
  <c r="B5" i="12"/>
  <c r="B23" i="39"/>
  <c r="B20" i="38"/>
  <c r="D1320" i="37" l="1"/>
  <c r="D1326" i="37"/>
  <c r="B1321" i="37"/>
  <c r="D24" i="37"/>
  <c r="D25" i="37"/>
  <c r="D29" i="37"/>
  <c r="D30" i="37"/>
  <c r="D32" i="37"/>
  <c r="D37" i="37"/>
  <c r="D39" i="37"/>
  <c r="D40" i="37"/>
  <c r="D46" i="37"/>
  <c r="D47" i="37"/>
  <c r="D50" i="37"/>
  <c r="D51" i="37"/>
  <c r="D56" i="37"/>
  <c r="D57" i="37"/>
  <c r="D58" i="37"/>
  <c r="D61" i="37"/>
  <c r="D70" i="37"/>
  <c r="D80" i="37"/>
  <c r="D86" i="37"/>
  <c r="D87" i="37"/>
  <c r="D102" i="37"/>
  <c r="D103" i="37"/>
  <c r="D105" i="37"/>
  <c r="D108" i="37"/>
  <c r="D141" i="37"/>
  <c r="D147" i="37"/>
  <c r="D152" i="37"/>
  <c r="D155" i="37"/>
  <c r="D158" i="37"/>
  <c r="D159" i="37"/>
  <c r="D160" i="37"/>
  <c r="D162" i="37"/>
  <c r="D163" i="37"/>
  <c r="D166" i="37"/>
  <c r="D167" i="37"/>
  <c r="D170" i="37"/>
  <c r="D172" i="37"/>
  <c r="D173" i="37"/>
  <c r="D176" i="37"/>
  <c r="D177" i="37"/>
  <c r="D180" i="37"/>
  <c r="D183" i="37"/>
  <c r="D184" i="37"/>
  <c r="D187" i="37"/>
  <c r="D190" i="37"/>
  <c r="D191" i="37"/>
  <c r="D193" i="37"/>
  <c r="D194" i="37"/>
  <c r="D195" i="37"/>
  <c r="D196" i="37"/>
  <c r="D217" i="37"/>
  <c r="D220" i="37"/>
  <c r="D228" i="37"/>
  <c r="D229" i="37"/>
  <c r="D230" i="37"/>
  <c r="D287" i="37"/>
  <c r="D291" i="37"/>
  <c r="D293" i="37"/>
  <c r="D294" i="37"/>
  <c r="D295" i="37"/>
  <c r="D304" i="37"/>
  <c r="D305" i="37"/>
  <c r="D309" i="37"/>
  <c r="D310" i="37"/>
  <c r="D326" i="37"/>
  <c r="D334" i="37"/>
  <c r="D336" i="37"/>
  <c r="D337" i="37"/>
  <c r="D339" i="37"/>
  <c r="D342" i="37"/>
  <c r="D347" i="37"/>
  <c r="D388" i="37"/>
  <c r="D391" i="37"/>
  <c r="D393" i="37"/>
  <c r="D394" i="37"/>
  <c r="D395" i="37"/>
  <c r="D396" i="37"/>
  <c r="D397" i="37"/>
  <c r="D398" i="37"/>
  <c r="D401" i="37"/>
  <c r="D420" i="37"/>
  <c r="D424" i="37"/>
  <c r="D425" i="37"/>
  <c r="D435" i="37"/>
  <c r="D443" i="37"/>
  <c r="D461" i="37"/>
  <c r="D473" i="37"/>
  <c r="D475" i="37"/>
  <c r="D476" i="37"/>
  <c r="D477" i="37"/>
  <c r="D478" i="37"/>
  <c r="D479" i="37"/>
  <c r="D480" i="37"/>
  <c r="D496" i="37"/>
  <c r="D497" i="37"/>
  <c r="D499" i="37"/>
  <c r="D501" i="37"/>
  <c r="D504" i="37"/>
  <c r="D507" i="37"/>
  <c r="D508" i="37"/>
  <c r="D510" i="37"/>
  <c r="D515" i="37"/>
  <c r="D516" i="37"/>
  <c r="D527" i="37"/>
  <c r="D546" i="37"/>
  <c r="D548" i="37"/>
  <c r="D553" i="37"/>
  <c r="D557" i="37"/>
  <c r="D558" i="37"/>
  <c r="D559" i="37"/>
  <c r="D561" i="37"/>
  <c r="D564" i="37"/>
  <c r="D568" i="37"/>
  <c r="D569" i="37"/>
  <c r="D570" i="37"/>
  <c r="D572" i="37"/>
  <c r="D576" i="37"/>
  <c r="D577" i="37"/>
  <c r="D578" i="37"/>
  <c r="D603" i="37"/>
  <c r="D605" i="37"/>
  <c r="D608" i="37"/>
  <c r="D612" i="37"/>
  <c r="D614" i="37"/>
  <c r="D616" i="37"/>
  <c r="D621" i="37"/>
  <c r="D622" i="37"/>
  <c r="D624" i="37"/>
  <c r="D625" i="37"/>
  <c r="D626" i="37"/>
  <c r="D627" i="37"/>
  <c r="D629" i="37"/>
  <c r="D632" i="37"/>
  <c r="D633" i="37"/>
  <c r="D635" i="37"/>
  <c r="D636" i="37"/>
  <c r="D638" i="37"/>
  <c r="D639" i="37"/>
  <c r="D644" i="37"/>
  <c r="D645" i="37"/>
  <c r="D647" i="37"/>
  <c r="D648" i="37"/>
  <c r="D650" i="37"/>
  <c r="D651" i="37"/>
  <c r="D660" i="37"/>
  <c r="D667" i="37"/>
  <c r="D668" i="37"/>
  <c r="D670" i="37"/>
  <c r="D672" i="37"/>
  <c r="D673" i="37"/>
  <c r="D677" i="37"/>
  <c r="D678" i="37"/>
  <c r="D681" i="37"/>
  <c r="D682" i="37"/>
  <c r="D684" i="37"/>
  <c r="D686" i="37"/>
  <c r="D687" i="37"/>
  <c r="D693" i="37"/>
  <c r="D699" i="37"/>
  <c r="D701" i="37"/>
  <c r="D702" i="37"/>
  <c r="D703" i="37"/>
  <c r="D705" i="37"/>
  <c r="D706" i="37"/>
  <c r="D707" i="37"/>
  <c r="D712" i="37"/>
  <c r="D713" i="37"/>
  <c r="D714" i="37"/>
  <c r="D715" i="37"/>
  <c r="D720" i="37"/>
  <c r="D721" i="37"/>
  <c r="D722" i="37"/>
  <c r="D730" i="37"/>
  <c r="D733" i="37"/>
  <c r="D737" i="37"/>
  <c r="D752" i="37"/>
  <c r="D753" i="37"/>
  <c r="D764" i="37"/>
  <c r="D816" i="37"/>
  <c r="D817" i="37"/>
  <c r="D833" i="37"/>
  <c r="D836" i="37"/>
  <c r="D848" i="37"/>
  <c r="D849" i="37"/>
  <c r="D850" i="37"/>
  <c r="D851" i="37"/>
  <c r="D852" i="37"/>
  <c r="D853" i="37"/>
  <c r="D856" i="37"/>
  <c r="D860" i="37"/>
  <c r="D862" i="37"/>
  <c r="D864" i="37"/>
  <c r="D865" i="37"/>
  <c r="D866" i="37"/>
  <c r="D871" i="37"/>
  <c r="D877" i="37"/>
  <c r="D880" i="37"/>
  <c r="D889" i="37"/>
  <c r="D902" i="37"/>
  <c r="D904" i="37"/>
  <c r="D905" i="37"/>
  <c r="D907" i="37"/>
  <c r="D909" i="37"/>
  <c r="D913" i="37"/>
  <c r="D914" i="37"/>
  <c r="D926" i="37"/>
  <c r="D930" i="37"/>
  <c r="D935" i="37"/>
  <c r="D941" i="37"/>
  <c r="D943" i="37"/>
  <c r="D963" i="37"/>
  <c r="D964" i="37"/>
  <c r="D967" i="37"/>
  <c r="D983" i="37"/>
  <c r="D1017" i="37"/>
  <c r="D1018" i="37"/>
  <c r="D1074" i="37"/>
  <c r="D1076" i="37"/>
  <c r="D1085" i="37"/>
  <c r="D1092" i="37"/>
  <c r="D1093" i="37"/>
  <c r="D1095" i="37"/>
  <c r="D1096" i="37"/>
  <c r="D1097" i="37"/>
  <c r="D1099" i="37"/>
  <c r="D1145" i="37"/>
  <c r="D1146" i="37"/>
  <c r="D1169" i="37"/>
  <c r="D1170" i="37"/>
  <c r="D1172" i="37"/>
  <c r="D1175" i="37"/>
  <c r="D1179" i="37"/>
  <c r="D1180" i="37"/>
  <c r="D1226" i="37"/>
  <c r="D1235" i="37"/>
  <c r="D1237" i="37"/>
  <c r="D1239" i="37"/>
  <c r="D1255" i="37"/>
  <c r="D1256" i="37"/>
  <c r="D1260" i="37"/>
  <c r="D1262" i="37"/>
  <c r="D1263" i="37"/>
  <c r="D1269" i="37"/>
  <c r="D1281" i="37"/>
  <c r="D1311" i="37"/>
  <c r="D10" i="37"/>
  <c r="D16" i="37"/>
  <c r="D19" i="37"/>
  <c r="D22" i="37"/>
  <c r="B685" i="37"/>
  <c r="B680" i="37"/>
  <c r="B832" i="37"/>
  <c r="B831" i="37" s="1"/>
  <c r="B1234" i="37"/>
  <c r="D1234" i="37" s="1"/>
  <c r="C1234" i="37"/>
  <c r="B300" i="37"/>
  <c r="B301" i="37"/>
  <c r="D301" i="37" s="1"/>
  <c r="B1306" i="37"/>
  <c r="B1305" i="37" s="1"/>
  <c r="D1305" i="37" s="1"/>
  <c r="B1308" i="37"/>
  <c r="B1307" i="37" s="1"/>
  <c r="C1307" i="37"/>
  <c r="C1304" i="37" s="1"/>
  <c r="B1303" i="37"/>
  <c r="D1303" i="37" s="1"/>
  <c r="B1253" i="37"/>
  <c r="B1210" i="37"/>
  <c r="B1203" i="37"/>
  <c r="D1203" i="37" s="1"/>
  <c r="B1202" i="37"/>
  <c r="D1202" i="37" s="1"/>
  <c r="B658" i="37"/>
  <c r="B666" i="37"/>
  <c r="B700" i="37"/>
  <c r="B704" i="37"/>
  <c r="B719" i="37"/>
  <c r="B728" i="37"/>
  <c r="B736" i="37"/>
  <c r="B732" i="37"/>
  <c r="B755" i="37"/>
  <c r="B754" i="37" s="1"/>
  <c r="B881" i="37"/>
  <c r="B903" i="37"/>
  <c r="B931" i="37"/>
  <c r="B949" i="37"/>
  <c r="B962" i="37"/>
  <c r="B1016" i="37"/>
  <c r="B1069" i="37"/>
  <c r="B1019" i="37" s="1"/>
  <c r="C1069" i="37"/>
  <c r="B1084" i="37"/>
  <c r="B1094" i="37"/>
  <c r="B1103" i="37"/>
  <c r="B1102" i="37"/>
  <c r="D1102" i="37" s="1"/>
  <c r="B945" i="37"/>
  <c r="B942" i="37" s="1"/>
  <c r="B859" i="37"/>
  <c r="D859" i="37" s="1"/>
  <c r="B726" i="37"/>
  <c r="D726" i="37" s="1"/>
  <c r="B725" i="37"/>
  <c r="D725" i="37" s="1"/>
  <c r="B724" i="37"/>
  <c r="B586" i="37"/>
  <c r="D586" i="37" s="1"/>
  <c r="B585" i="37"/>
  <c r="D585" i="37" s="1"/>
  <c r="B583" i="37"/>
  <c r="D583" i="37" s="1"/>
  <c r="B582" i="37"/>
  <c r="D582" i="37" s="1"/>
  <c r="B169" i="37"/>
  <c r="D169" i="37" s="1"/>
  <c r="B69" i="37"/>
  <c r="D69" i="37" s="1"/>
  <c r="B36" i="37"/>
  <c r="D36" i="37" s="1"/>
  <c r="B28" i="37"/>
  <c r="D28" i="37" s="1"/>
  <c r="B7" i="37"/>
  <c r="D7" i="37" s="1"/>
  <c r="B723" i="37" l="1"/>
  <c r="B1304" i="37"/>
  <c r="D1306" i="37"/>
  <c r="D1308" i="37"/>
  <c r="B1100" i="37"/>
  <c r="B855" i="37"/>
  <c r="D724" i="37"/>
  <c r="B1201" i="37"/>
  <c r="B1188" i="37" s="1"/>
  <c r="D1304" i="37"/>
  <c r="D1069" i="37"/>
  <c r="B961" i="37"/>
  <c r="D1307" i="37"/>
  <c r="B1209" i="37"/>
  <c r="B679" i="37"/>
  <c r="B1083" i="37"/>
  <c r="B854" i="37"/>
  <c r="C675" i="37" l="1"/>
  <c r="B675" i="37"/>
  <c r="C662" i="37"/>
  <c r="B662" i="37"/>
  <c r="C581" i="37"/>
  <c r="B581" i="37"/>
  <c r="D581" i="37" s="1"/>
  <c r="C579" i="37"/>
  <c r="B579" i="37"/>
  <c r="B649" i="37" l="1"/>
  <c r="B646" i="37"/>
  <c r="B643" i="37"/>
  <c r="B637" i="37"/>
  <c r="B628" i="37"/>
  <c r="B620" i="37"/>
  <c r="B613" i="37"/>
  <c r="B604" i="37"/>
  <c r="B571" i="37"/>
  <c r="B552" i="37"/>
  <c r="B494" i="37"/>
  <c r="B438" i="37"/>
  <c r="B386" i="37"/>
  <c r="B296" i="37"/>
  <c r="B286" i="37"/>
  <c r="B234" i="37"/>
  <c r="B216" i="37"/>
  <c r="B189" i="37"/>
  <c r="B182" i="37"/>
  <c r="B175" i="37"/>
  <c r="B168" i="37"/>
  <c r="B161" i="37"/>
  <c r="B154" i="37"/>
  <c r="B148" i="37"/>
  <c r="B140" i="37"/>
  <c r="B231" i="37"/>
  <c r="B101" i="37"/>
  <c r="B79" i="37"/>
  <c r="B60" i="37"/>
  <c r="B27" i="37"/>
  <c r="B38" i="37"/>
  <c r="B49" i="37"/>
  <c r="B18" i="37"/>
  <c r="B6" i="37"/>
  <c r="C1310" i="37"/>
  <c r="B29" i="36"/>
  <c r="C1309" i="37" l="1"/>
  <c r="D1309" i="37" s="1"/>
  <c r="D1310" i="37"/>
  <c r="B551" i="37"/>
  <c r="B5" i="37"/>
  <c r="B1319" i="37" l="1"/>
  <c r="B1335" i="37" s="1"/>
  <c r="B27" i="36" l="1"/>
  <c r="D14" i="35"/>
  <c r="C27" i="35"/>
  <c r="C10" i="15" l="1"/>
  <c r="C5" i="15"/>
  <c r="C11" i="14"/>
  <c r="C5" i="14"/>
  <c r="C30" i="13"/>
  <c r="C32" i="13" s="1"/>
  <c r="C35" i="13" s="1"/>
  <c r="B30" i="13"/>
  <c r="B32" i="13" s="1"/>
  <c r="B35" i="13" s="1"/>
  <c r="B15" i="12"/>
  <c r="B15" i="10"/>
  <c r="B7" i="10"/>
  <c r="B25" i="39"/>
  <c r="B20" i="39"/>
  <c r="B11" i="39"/>
  <c r="B6" i="39"/>
  <c r="B5" i="38"/>
  <c r="C942" i="37"/>
  <c r="D942" i="37" s="1"/>
  <c r="C732" i="37"/>
  <c r="D732" i="37" s="1"/>
  <c r="C547" i="37"/>
  <c r="D547" i="37" s="1"/>
  <c r="C429" i="37"/>
  <c r="D429" i="37" s="1"/>
  <c r="C1130" i="37"/>
  <c r="C1100" i="37"/>
  <c r="D1100" i="37" s="1"/>
  <c r="C949" i="37"/>
  <c r="C728" i="37"/>
  <c r="D728" i="37" s="1"/>
  <c r="C700" i="37"/>
  <c r="D700" i="37" s="1"/>
  <c r="C658" i="37"/>
  <c r="D658" i="37" s="1"/>
  <c r="C643" i="37"/>
  <c r="D643" i="37" s="1"/>
  <c r="C613" i="37"/>
  <c r="D613" i="37" s="1"/>
  <c r="C489" i="37"/>
  <c r="C469" i="37"/>
  <c r="D469" i="37" s="1"/>
  <c r="C1297" i="37"/>
  <c r="C1293" i="37"/>
  <c r="C1280" i="37"/>
  <c r="D1280" i="37" s="1"/>
  <c r="C1265" i="37"/>
  <c r="D1265" i="37" s="1"/>
  <c r="C1254" i="37"/>
  <c r="D1254" i="37" s="1"/>
  <c r="C1210" i="37"/>
  <c r="D1210" i="37" s="1"/>
  <c r="C1201" i="37"/>
  <c r="D1201" i="37" s="1"/>
  <c r="C1189" i="37"/>
  <c r="C1171" i="37"/>
  <c r="D1171" i="37" s="1"/>
  <c r="C1144" i="37"/>
  <c r="D1144" i="37" s="1"/>
  <c r="C1094" i="37"/>
  <c r="D1094" i="37" s="1"/>
  <c r="C1084" i="37"/>
  <c r="D1084" i="37" s="1"/>
  <c r="C1046" i="37"/>
  <c r="C1016" i="37"/>
  <c r="D1016" i="37" s="1"/>
  <c r="C962" i="37"/>
  <c r="D962" i="37" s="1"/>
  <c r="C931" i="37"/>
  <c r="D931" i="37" s="1"/>
  <c r="C903" i="37"/>
  <c r="D903" i="37" s="1"/>
  <c r="C881" i="37"/>
  <c r="D881" i="37" s="1"/>
  <c r="C855" i="37"/>
  <c r="D855" i="37" s="1"/>
  <c r="C832" i="37"/>
  <c r="C769" i="37"/>
  <c r="C755" i="37"/>
  <c r="D755" i="37" s="1"/>
  <c r="C739" i="37"/>
  <c r="C723" i="37"/>
  <c r="D723" i="37" s="1"/>
  <c r="C719" i="37"/>
  <c r="D719" i="37" s="1"/>
  <c r="C704" i="37"/>
  <c r="D704" i="37" s="1"/>
  <c r="C685" i="37"/>
  <c r="D685" i="37" s="1"/>
  <c r="C680" i="37"/>
  <c r="C666" i="37"/>
  <c r="D666" i="37" s="1"/>
  <c r="C649" i="37"/>
  <c r="D649" i="37" s="1"/>
  <c r="C646" i="37"/>
  <c r="D646" i="37" s="1"/>
  <c r="C637" i="37"/>
  <c r="D637" i="37" s="1"/>
  <c r="C628" i="37"/>
  <c r="D628" i="37" s="1"/>
  <c r="C620" i="37"/>
  <c r="D620" i="37" s="1"/>
  <c r="C604" i="37"/>
  <c r="D604" i="37" s="1"/>
  <c r="C594" i="37"/>
  <c r="D594" i="37" s="1"/>
  <c r="C590" i="37"/>
  <c r="C571" i="37"/>
  <c r="D571" i="37" s="1"/>
  <c r="C552" i="37"/>
  <c r="D552" i="37" s="1"/>
  <c r="C539" i="37"/>
  <c r="D539" i="37" s="1"/>
  <c r="C519" i="37"/>
  <c r="D519" i="37" s="1"/>
  <c r="C511" i="37"/>
  <c r="D511" i="37" s="1"/>
  <c r="C495" i="37"/>
  <c r="D495" i="37" s="1"/>
  <c r="C474" i="37"/>
  <c r="D474" i="37" s="1"/>
  <c r="C459" i="37"/>
  <c r="D459" i="37" s="1"/>
  <c r="C439" i="37"/>
  <c r="D439" i="37" s="1"/>
  <c r="C423" i="37"/>
  <c r="D423" i="37" s="1"/>
  <c r="C419" i="37"/>
  <c r="D419" i="37" s="1"/>
  <c r="C399" i="37"/>
  <c r="D399" i="37" s="1"/>
  <c r="C392" i="37"/>
  <c r="D392" i="37" s="1"/>
  <c r="C387" i="37"/>
  <c r="D387" i="37" s="1"/>
  <c r="C335" i="37"/>
  <c r="D335" i="37" s="1"/>
  <c r="C300" i="37"/>
  <c r="D300" i="37" s="1"/>
  <c r="C297" i="37"/>
  <c r="C286" i="37"/>
  <c r="D286" i="37" s="1"/>
  <c r="C234" i="37"/>
  <c r="C216" i="37"/>
  <c r="D216" i="37" s="1"/>
  <c r="C189" i="37"/>
  <c r="D189" i="37" s="1"/>
  <c r="C182" i="37"/>
  <c r="D182" i="37" s="1"/>
  <c r="C175" i="37"/>
  <c r="D175" i="37" s="1"/>
  <c r="C168" i="37"/>
  <c r="D168" i="37" s="1"/>
  <c r="C161" i="37"/>
  <c r="D161" i="37" s="1"/>
  <c r="C154" i="37"/>
  <c r="D154" i="37" s="1"/>
  <c r="C148" i="37"/>
  <c r="D148" i="37" s="1"/>
  <c r="C140" i="37"/>
  <c r="D140" i="37" s="1"/>
  <c r="C133" i="37"/>
  <c r="C101" i="37"/>
  <c r="D101" i="37" s="1"/>
  <c r="C79" i="37"/>
  <c r="D79" i="37" s="1"/>
  <c r="C71" i="37"/>
  <c r="D71" i="37" s="1"/>
  <c r="C60" i="37"/>
  <c r="D60" i="37" s="1"/>
  <c r="C49" i="37"/>
  <c r="D49" i="37" s="1"/>
  <c r="C38" i="37"/>
  <c r="D38" i="37" s="1"/>
  <c r="C27" i="37"/>
  <c r="D27" i="37" s="1"/>
  <c r="C18" i="37"/>
  <c r="D18" i="37" s="1"/>
  <c r="C6" i="37"/>
  <c r="D6" i="37" s="1"/>
  <c r="D34" i="36"/>
  <c r="C29" i="36"/>
  <c r="D29" i="36" s="1"/>
  <c r="D28" i="36"/>
  <c r="C27" i="36"/>
  <c r="B43" i="36"/>
  <c r="D26" i="36"/>
  <c r="D25" i="36"/>
  <c r="D24" i="36"/>
  <c r="D23" i="36"/>
  <c r="D22" i="36"/>
  <c r="D21" i="36"/>
  <c r="D20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680" i="37" l="1"/>
  <c r="C831" i="37"/>
  <c r="D831" i="37" s="1"/>
  <c r="D832" i="37"/>
  <c r="C551" i="37"/>
  <c r="D551" i="37" s="1"/>
  <c r="C1321" i="37"/>
  <c r="D1321" i="37" s="1"/>
  <c r="C1083" i="37"/>
  <c r="D1083" i="37" s="1"/>
  <c r="B5" i="39"/>
  <c r="C438" i="37"/>
  <c r="D438" i="37" s="1"/>
  <c r="C1209" i="37"/>
  <c r="D1209" i="37" s="1"/>
  <c r="C386" i="37"/>
  <c r="D386" i="37" s="1"/>
  <c r="C5" i="37"/>
  <c r="D5" i="37" s="1"/>
  <c r="C1019" i="37"/>
  <c r="D1019" i="37" s="1"/>
  <c r="C736" i="37"/>
  <c r="D736" i="37" s="1"/>
  <c r="C1103" i="37"/>
  <c r="D1103" i="37" s="1"/>
  <c r="C494" i="37"/>
  <c r="D494" i="37" s="1"/>
  <c r="C1253" i="37"/>
  <c r="D1253" i="37" s="1"/>
  <c r="C1188" i="37"/>
  <c r="D1188" i="37" s="1"/>
  <c r="C961" i="37"/>
  <c r="D961" i="37" s="1"/>
  <c r="C854" i="37"/>
  <c r="D854" i="37" s="1"/>
  <c r="C754" i="37"/>
  <c r="D754" i="37" s="1"/>
  <c r="C296" i="37"/>
  <c r="D296" i="37" s="1"/>
  <c r="C277" i="37"/>
  <c r="D277" i="37" s="1"/>
  <c r="C1143" i="37"/>
  <c r="D1143" i="37" s="1"/>
  <c r="C43" i="36"/>
  <c r="D43" i="36" s="1"/>
  <c r="D27" i="36"/>
  <c r="C20" i="35"/>
  <c r="D27" i="35"/>
  <c r="D26" i="35"/>
  <c r="D25" i="35"/>
  <c r="D24" i="35"/>
  <c r="D23" i="35"/>
  <c r="D22" i="35"/>
  <c r="D21" i="35"/>
  <c r="B20" i="35"/>
  <c r="D19" i="35"/>
  <c r="D18" i="35"/>
  <c r="D17" i="35"/>
  <c r="D16" i="35"/>
  <c r="D15" i="35"/>
  <c r="D13" i="35"/>
  <c r="D12" i="35"/>
  <c r="D11" i="35"/>
  <c r="D10" i="35"/>
  <c r="D9" i="35"/>
  <c r="D8" i="35"/>
  <c r="D7" i="35"/>
  <c r="D6" i="35"/>
  <c r="C5" i="35"/>
  <c r="B5" i="35"/>
  <c r="C679" i="37" l="1"/>
  <c r="D679" i="37" s="1"/>
  <c r="B28" i="35"/>
  <c r="D20" i="35"/>
  <c r="C28" i="35"/>
  <c r="D5" i="35"/>
  <c r="D12" i="15"/>
  <c r="D11" i="15"/>
  <c r="B10" i="15"/>
  <c r="D10" i="15" s="1"/>
  <c r="D9" i="15"/>
  <c r="D8" i="15"/>
  <c r="D7" i="15"/>
  <c r="D6" i="15"/>
  <c r="B5" i="15"/>
  <c r="D5" i="15" s="1"/>
  <c r="D16" i="14"/>
  <c r="D15" i="14"/>
  <c r="D14" i="14"/>
  <c r="D13" i="14"/>
  <c r="D12" i="14"/>
  <c r="B11" i="14"/>
  <c r="D11" i="14" s="1"/>
  <c r="D10" i="14"/>
  <c r="D9" i="14"/>
  <c r="D8" i="14"/>
  <c r="D7" i="14"/>
  <c r="D6" i="14"/>
  <c r="B5" i="14"/>
  <c r="D5" i="14" s="1"/>
  <c r="D35" i="13"/>
  <c r="D32" i="13"/>
  <c r="D31" i="13"/>
  <c r="D30" i="13"/>
  <c r="C15" i="12"/>
  <c r="D15" i="12" s="1"/>
  <c r="D19" i="10"/>
  <c r="B20" i="10"/>
  <c r="D16" i="10"/>
  <c r="D15" i="10"/>
  <c r="D14" i="10"/>
  <c r="D13" i="10"/>
  <c r="D12" i="10"/>
  <c r="D11" i="10"/>
  <c r="D8" i="10"/>
  <c r="D7" i="10"/>
  <c r="C9" i="9"/>
  <c r="C13" i="9" s="1"/>
  <c r="B9" i="9"/>
  <c r="B13" i="9" s="1"/>
  <c r="D8" i="9"/>
  <c r="D7" i="9"/>
  <c r="D6" i="9"/>
  <c r="D5" i="9"/>
  <c r="D10" i="8"/>
  <c r="D9" i="8"/>
  <c r="B8" i="8"/>
  <c r="D8" i="8" s="1"/>
  <c r="D7" i="8"/>
  <c r="D6" i="8"/>
  <c r="C5" i="8"/>
  <c r="B5" i="8"/>
  <c r="B9" i="6"/>
  <c r="C1319" i="37" l="1"/>
  <c r="D1319" i="37" s="1"/>
  <c r="D28" i="35"/>
  <c r="D18" i="10"/>
  <c r="C20" i="10"/>
  <c r="D20" i="10" s="1"/>
  <c r="D9" i="9"/>
  <c r="D5" i="8"/>
  <c r="C1335" i="37" l="1"/>
  <c r="D1335" i="37" s="1"/>
</calcChain>
</file>

<file path=xl/sharedStrings.xml><?xml version="1.0" encoding="utf-8"?>
<sst xmlns="http://schemas.openxmlformats.org/spreadsheetml/2006/main" count="1759" uniqueCount="1359">
  <si>
    <t>附表1-1</t>
  </si>
  <si>
    <t>单位：万元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</si>
  <si>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</si>
  <si>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</si>
  <si>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</si>
  <si>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</si>
  <si>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</si>
  <si>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</si>
  <si>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</si>
  <si>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</si>
  <si>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</si>
  <si>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</si>
  <si>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</si>
  <si>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</si>
  <si>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</si>
  <si>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</si>
  <si>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环境保护税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</si>
  <si>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</si>
  <si>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</si>
  <si>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</si>
  <si>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</si>
  <si>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</si>
  <si>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</si>
  <si>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</si>
  <si>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</si>
  <si>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</si>
  <si>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</si>
  <si>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</si>
  <si>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收入合计</t>
  </si>
  <si>
    <t>附表1-2</t>
  </si>
  <si>
    <t>支出项目</t>
  </si>
  <si>
    <t>上年预算数</t>
  </si>
  <si>
    <t>预算数为上年预算数)的％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</si>
  <si>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</si>
  <si>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</si>
  <si>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</si>
  <si>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</si>
  <si>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</si>
  <si>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</si>
  <si>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</si>
  <si>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</si>
  <si>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</si>
  <si>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</si>
  <si>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</si>
  <si>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</si>
  <si>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</si>
  <si>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</si>
  <si>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支出合计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</si>
  <si>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</si>
  <si>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</si>
  <si>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</si>
  <si>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</si>
  <si>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</si>
  <si>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</si>
  <si>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</si>
  <si>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</si>
  <si>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</si>
  <si>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</si>
  <si>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</si>
  <si>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</si>
  <si>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</si>
  <si>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</si>
  <si>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</si>
  <si>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项目</t>
  </si>
  <si>
    <t>预算数为上年预算数的％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</si>
  <si>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</si>
  <si>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</si>
  <si>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</si>
  <si>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</si>
  <si>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</si>
  <si>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</si>
  <si>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</si>
  <si>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</si>
  <si>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</si>
  <si>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</si>
  <si>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</si>
  <si>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</si>
  <si>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</si>
  <si>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</si>
  <si>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</si>
  <si>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</si>
  <si>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</si>
  <si>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</si>
  <si>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</si>
  <si>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</si>
  <si>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</si>
  <si>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</si>
  <si>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</si>
  <si>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</si>
  <si>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</si>
  <si>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</si>
  <si>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</si>
  <si>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</si>
  <si>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</si>
  <si>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</si>
  <si>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</si>
  <si>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</si>
  <si>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</si>
  <si>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</si>
  <si>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</si>
  <si>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</si>
  <si>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</si>
  <si>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</si>
  <si>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</si>
  <si>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</si>
  <si>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</si>
  <si>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</si>
  <si>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</si>
  <si>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</si>
  <si>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</si>
  <si>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</si>
  <si>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</si>
  <si>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</si>
  <si>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</si>
  <si>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</si>
  <si>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</si>
  <si>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</si>
  <si>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</si>
  <si>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</si>
  <si>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</si>
  <si>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</si>
  <si>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</si>
  <si>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</si>
  <si>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</si>
  <si>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</si>
  <si>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</si>
  <si>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</si>
  <si>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</si>
  <si>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</si>
  <si>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</si>
  <si>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</si>
  <si>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</si>
  <si>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</si>
  <si>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</si>
  <si>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</si>
  <si>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</si>
  <si>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</si>
  <si>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</si>
  <si>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</si>
  <si>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</si>
  <si>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</si>
  <si>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</si>
  <si>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</si>
  <si>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</si>
  <si>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</si>
  <si>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</si>
  <si>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</si>
  <si>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</si>
  <si>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</si>
  <si>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</si>
  <si>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</si>
  <si>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</si>
  <si>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</si>
  <si>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</si>
  <si>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</si>
  <si>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</si>
  <si>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</si>
  <si>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</si>
  <si>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</si>
  <si>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  专项业务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</si>
  <si>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</si>
  <si>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</si>
  <si>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</si>
  <si>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</si>
  <si>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</si>
  <si>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</si>
  <si>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</si>
  <si>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</si>
  <si>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</si>
  <si>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</si>
  <si>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</si>
  <si>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</si>
  <si>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</si>
  <si>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</si>
  <si>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</si>
  <si>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</si>
  <si>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</si>
  <si>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</si>
  <si>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</si>
  <si>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</si>
  <si>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</si>
  <si>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</si>
  <si>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</si>
  <si>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</si>
  <si>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</si>
  <si>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</si>
  <si>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</si>
  <si>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</si>
  <si>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</si>
  <si>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</si>
  <si>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</si>
  <si>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</si>
  <si>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</si>
  <si>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</si>
  <si>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</si>
  <si>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</si>
  <si>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</si>
  <si>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</si>
  <si>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</si>
  <si>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</si>
  <si>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</si>
  <si>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</si>
  <si>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</si>
  <si>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</si>
  <si>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</si>
  <si>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</si>
  <si>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</si>
  <si>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</si>
  <si>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</si>
  <si>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</si>
  <si>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</si>
  <si>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</si>
  <si>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</si>
  <si>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</si>
  <si>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</si>
  <si>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</si>
  <si>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</si>
  <si>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</si>
  <si>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</si>
  <si>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</si>
  <si>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</si>
  <si>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</si>
  <si>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</si>
  <si>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</si>
  <si>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</si>
  <si>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</si>
  <si>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</si>
  <si>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</si>
  <si>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</si>
  <si>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其他司法支出</t>
  </si>
  <si>
    <t xml:space="preserve">    监狱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</si>
  <si>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</si>
  <si>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</si>
  <si>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</si>
  <si>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</si>
  <si>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</si>
  <si>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</si>
  <si>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</si>
  <si>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</si>
  <si>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</si>
  <si>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</si>
  <si>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</si>
  <si>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</si>
  <si>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</si>
  <si>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</si>
  <si>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</si>
  <si>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</si>
  <si>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</si>
  <si>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</si>
  <si>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</si>
  <si>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</si>
  <si>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</si>
  <si>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</si>
  <si>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</si>
  <si>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</si>
  <si>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</si>
  <si>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</si>
  <si>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</si>
  <si>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</si>
  <si>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</si>
  <si>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</si>
  <si>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</si>
  <si>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</si>
  <si>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</si>
  <si>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</si>
  <si>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</si>
  <si>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</si>
  <si>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</si>
  <si>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</si>
  <si>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</si>
  <si>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</si>
  <si>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</si>
  <si>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</si>
  <si>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</si>
  <si>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</si>
  <si>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</si>
  <si>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</si>
  <si>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</si>
  <si>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</si>
  <si>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</si>
  <si>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</si>
  <si>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</si>
  <si>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</si>
  <si>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</si>
  <si>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</si>
  <si>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</si>
  <si>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</si>
  <si>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</si>
  <si>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</si>
  <si>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</si>
  <si>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</si>
  <si>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</si>
  <si>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</si>
  <si>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</si>
  <si>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</si>
  <si>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</si>
  <si>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</si>
  <si>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</si>
  <si>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</si>
  <si>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</si>
  <si>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</si>
  <si>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</si>
  <si>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</si>
  <si>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</si>
  <si>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</si>
  <si>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</si>
  <si>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</si>
  <si>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</si>
  <si>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</si>
  <si>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</si>
  <si>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</si>
  <si>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</si>
  <si>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</si>
  <si>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</si>
  <si>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</si>
  <si>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</si>
  <si>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</si>
  <si>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</si>
  <si>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</si>
  <si>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</si>
  <si>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</si>
  <si>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</si>
  <si>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</si>
  <si>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</si>
  <si>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</si>
  <si>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</si>
  <si>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</si>
  <si>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</si>
  <si>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</si>
  <si>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</si>
  <si>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</si>
  <si>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</si>
  <si>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</si>
  <si>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</si>
  <si>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</si>
  <si>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</si>
  <si>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</si>
  <si>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</si>
  <si>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</si>
  <si>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</si>
  <si>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</si>
  <si>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</si>
  <si>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</si>
  <si>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</si>
  <si>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</si>
  <si>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</si>
  <si>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</si>
  <si>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</si>
  <si>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</si>
  <si>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</si>
  <si>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</si>
  <si>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</si>
  <si>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</si>
  <si>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</si>
  <si>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</si>
  <si>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</si>
  <si>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</si>
  <si>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</si>
  <si>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</si>
  <si>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</si>
  <si>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</si>
  <si>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</si>
  <si>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</si>
  <si>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</si>
  <si>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</si>
  <si>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</si>
  <si>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</si>
  <si>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</si>
  <si>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</si>
  <si>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</si>
  <si>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</si>
  <si>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</si>
  <si>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</si>
  <si>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</si>
  <si>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</si>
  <si>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</si>
  <si>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</si>
  <si>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</si>
  <si>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</si>
  <si>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</si>
  <si>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</si>
  <si>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</si>
  <si>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</si>
  <si>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</si>
  <si>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</si>
  <si>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</si>
  <si>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</si>
  <si>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</si>
  <si>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</si>
  <si>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</si>
  <si>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</si>
  <si>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</si>
  <si>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</si>
  <si>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</si>
  <si>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</si>
  <si>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</si>
  <si>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</si>
  <si>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</si>
  <si>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</si>
  <si>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</si>
  <si>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</si>
  <si>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</si>
  <si>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</si>
  <si>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</si>
  <si>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</si>
  <si>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</si>
  <si>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</si>
  <si>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</si>
  <si>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</si>
  <si>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</si>
  <si>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</si>
  <si>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</si>
  <si>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</si>
  <si>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</si>
  <si>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</si>
  <si>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</si>
  <si>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</si>
  <si>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</si>
  <si>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</si>
  <si>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</si>
  <si>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</si>
  <si>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</si>
  <si>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</si>
  <si>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</si>
  <si>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</si>
  <si>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</si>
  <si>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</si>
  <si>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</si>
  <si>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</si>
  <si>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</si>
  <si>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</si>
  <si>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</si>
  <si>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</si>
  <si>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</si>
  <si>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</si>
  <si>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</si>
  <si>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</si>
  <si>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</si>
  <si>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</si>
  <si>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</si>
  <si>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</si>
  <si>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</si>
  <si>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</si>
  <si>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</si>
  <si>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</si>
  <si>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</si>
  <si>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</si>
  <si>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</si>
  <si>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</si>
  <si>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</si>
  <si>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</si>
  <si>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</si>
  <si>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</si>
  <si>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</si>
  <si>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</si>
  <si>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</si>
  <si>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</si>
  <si>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</si>
  <si>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</si>
  <si>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</si>
  <si>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</si>
  <si>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</si>
  <si>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</si>
  <si>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</si>
  <si>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</si>
  <si>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</si>
  <si>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</si>
  <si>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</si>
  <si>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</si>
  <si>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</si>
  <si>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</si>
  <si>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</si>
  <si>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</si>
  <si>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</si>
  <si>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</si>
  <si>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</si>
  <si>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</si>
  <si>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</si>
  <si>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</si>
  <si>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</si>
  <si>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</si>
  <si>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</si>
  <si>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</si>
  <si>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</si>
  <si>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</si>
  <si>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</si>
  <si>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</si>
  <si>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</si>
  <si>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</si>
  <si>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</si>
  <si>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</si>
  <si>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</si>
  <si>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</si>
  <si>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</si>
  <si>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</si>
  <si>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</si>
  <si>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</si>
  <si>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</si>
  <si>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</si>
  <si>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</si>
  <si>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</si>
  <si>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</si>
  <si>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</si>
  <si>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</si>
  <si>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</si>
  <si>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</si>
  <si>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</si>
  <si>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</si>
  <si>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</si>
  <si>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</si>
  <si>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</si>
  <si>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</si>
  <si>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</si>
  <si>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</si>
  <si>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</si>
  <si>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</si>
  <si>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</si>
  <si>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</si>
  <si>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</si>
  <si>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</si>
  <si>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</si>
  <si>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</si>
  <si>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</si>
  <si>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</si>
  <si>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</si>
  <si>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</si>
  <si>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</si>
  <si>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</si>
  <si>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</si>
  <si>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</si>
  <si>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</si>
  <si>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</si>
  <si>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</si>
  <si>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</si>
  <si>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</si>
  <si>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</si>
  <si>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</si>
  <si>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</si>
  <si>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</si>
  <si>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</si>
  <si>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</si>
  <si>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</si>
  <si>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</si>
  <si>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</si>
  <si>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</si>
  <si>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</si>
  <si>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</si>
  <si>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</si>
  <si>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</si>
  <si>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</si>
  <si>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</si>
  <si>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</si>
  <si>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</si>
  <si>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</si>
  <si>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</si>
  <si>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</si>
  <si>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</si>
  <si>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</si>
  <si>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</si>
  <si>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</si>
  <si>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</si>
  <si>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</si>
  <si>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</si>
  <si>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</si>
  <si>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</si>
  <si>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</si>
  <si>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</si>
  <si>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</si>
  <si>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</si>
  <si>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</si>
  <si>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</si>
  <si>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</si>
  <si>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</si>
  <si>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</si>
  <si>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</si>
  <si>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</si>
  <si>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</si>
  <si>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</si>
  <si>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</si>
  <si>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</si>
  <si>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</si>
  <si>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</si>
  <si>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</si>
  <si>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</si>
  <si>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</si>
  <si>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</si>
  <si>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</si>
  <si>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</si>
  <si>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</si>
  <si>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</si>
  <si>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</si>
  <si>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</si>
  <si>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</si>
  <si>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</si>
  <si>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</si>
  <si>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</si>
  <si>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</si>
  <si>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</si>
  <si>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</si>
  <si>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</si>
  <si>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</si>
  <si>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</si>
  <si>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</si>
  <si>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</si>
  <si>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</si>
  <si>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</si>
  <si>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</si>
  <si>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</si>
  <si>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</si>
  <si>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</si>
  <si>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</si>
  <si>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</si>
  <si>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</si>
  <si>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</si>
  <si>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</si>
  <si>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</si>
  <si>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</si>
  <si>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</si>
  <si>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</si>
  <si>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</si>
  <si>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</si>
  <si>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</si>
  <si>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</si>
  <si>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</si>
  <si>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</si>
  <si>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</si>
  <si>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</si>
  <si>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</si>
  <si>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</si>
  <si>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</si>
  <si>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</si>
  <si>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</si>
  <si>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</si>
  <si>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</si>
  <si>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</si>
  <si>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</si>
  <si>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</si>
  <si>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</si>
  <si>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</si>
  <si>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</si>
  <si>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</si>
  <si>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</si>
  <si>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</si>
  <si>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</si>
  <si>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</si>
  <si>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</si>
  <si>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</si>
  <si>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</si>
  <si>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</si>
  <si>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</si>
  <si>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</si>
  <si>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</si>
  <si>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</si>
  <si>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</si>
  <si>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</si>
  <si>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</si>
  <si>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</si>
  <si>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</si>
  <si>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</si>
  <si>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</si>
  <si>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</si>
  <si>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</si>
  <si>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</si>
  <si>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</si>
  <si>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</si>
  <si>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</si>
  <si>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</si>
  <si>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</si>
  <si>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</si>
  <si>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</si>
  <si>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</si>
  <si>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</si>
  <si>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</si>
  <si>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</si>
  <si>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</si>
  <si>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</si>
  <si>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</si>
  <si>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</si>
  <si>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  农村基础设施建设</t>
  </si>
  <si>
    <t xml:space="preserve">      生产发展</t>
  </si>
  <si>
    <t xml:space="preserve">      社会发展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</si>
  <si>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</si>
  <si>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</si>
  <si>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</si>
  <si>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</si>
  <si>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</si>
  <si>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</si>
  <si>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</si>
  <si>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</si>
  <si>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</si>
  <si>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</si>
  <si>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</si>
  <si>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</si>
  <si>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</si>
  <si>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</si>
  <si>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</si>
  <si>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</si>
  <si>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</si>
  <si>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</si>
  <si>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</si>
  <si>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</si>
  <si>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</si>
  <si>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</si>
  <si>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</si>
  <si>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</si>
  <si>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</si>
  <si>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</si>
  <si>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</si>
  <si>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</si>
  <si>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</si>
  <si>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</si>
  <si>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</si>
  <si>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</si>
  <si>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</si>
  <si>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</si>
  <si>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</si>
  <si>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</si>
  <si>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</si>
  <si>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</si>
  <si>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</si>
  <si>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</si>
  <si>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</si>
  <si>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</si>
  <si>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</si>
  <si>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</si>
  <si>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</si>
  <si>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</si>
  <si>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</si>
  <si>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</si>
  <si>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</si>
  <si>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</si>
  <si>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</si>
  <si>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</si>
  <si>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</si>
  <si>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</si>
  <si>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</si>
  <si>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</si>
  <si>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</si>
  <si>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</si>
  <si>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</si>
  <si>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</si>
  <si>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</si>
  <si>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</si>
  <si>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</si>
  <si>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</si>
  <si>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</si>
  <si>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</si>
  <si>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</si>
  <si>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</si>
  <si>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</si>
  <si>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</si>
  <si>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</si>
  <si>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</si>
  <si>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</si>
  <si>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</si>
  <si>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</si>
  <si>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</si>
  <si>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</si>
  <si>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</si>
  <si>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</si>
  <si>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</si>
  <si>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</si>
  <si>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</si>
  <si>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</si>
  <si>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</si>
  <si>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</si>
  <si>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</si>
  <si>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</si>
  <si>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</si>
  <si>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</si>
  <si>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</si>
  <si>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</si>
  <si>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</si>
  <si>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</si>
  <si>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</si>
  <si>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</si>
  <si>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</si>
  <si>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</si>
  <si>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</si>
  <si>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</si>
  <si>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</si>
  <si>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</si>
  <si>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</si>
  <si>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</si>
  <si>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</si>
  <si>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</si>
  <si>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</si>
  <si>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</si>
  <si>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</si>
  <si>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</si>
  <si>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</si>
  <si>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</si>
  <si>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</si>
  <si>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</si>
  <si>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</si>
  <si>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</si>
  <si>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</si>
  <si>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</si>
  <si>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</si>
  <si>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</si>
  <si>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</si>
  <si>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</si>
  <si>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</si>
  <si>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</si>
  <si>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</si>
  <si>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</si>
  <si>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</si>
  <si>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</si>
  <si>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</si>
  <si>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</si>
  <si>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</si>
  <si>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</si>
  <si>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</si>
  <si>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</si>
  <si>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</si>
  <si>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</si>
  <si>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</si>
  <si>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</si>
  <si>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</si>
  <si>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</si>
  <si>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</si>
  <si>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</si>
  <si>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</si>
  <si>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</si>
  <si>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</si>
  <si>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</si>
  <si>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</si>
  <si>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</si>
  <si>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</si>
  <si>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</si>
  <si>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</si>
  <si>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</si>
  <si>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</si>
  <si>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</si>
  <si>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</si>
  <si>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</si>
  <si>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</si>
  <si>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</si>
  <si>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</si>
  <si>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</si>
  <si>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</si>
  <si>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</si>
  <si>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</si>
  <si>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</si>
  <si>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</si>
  <si>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</si>
  <si>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</si>
  <si>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</si>
  <si>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</si>
  <si>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</si>
  <si>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</si>
  <si>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</si>
  <si>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</si>
  <si>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</si>
  <si>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</si>
  <si>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</si>
  <si>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</si>
  <si>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</si>
  <si>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</si>
  <si>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</si>
  <si>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</si>
  <si>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</si>
  <si>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</si>
  <si>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</si>
  <si>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</si>
  <si>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</si>
  <si>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</si>
  <si>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</si>
  <si>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</si>
  <si>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</si>
  <si>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</si>
  <si>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</si>
  <si>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</si>
  <si>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</si>
  <si>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</si>
  <si>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</si>
  <si>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</si>
  <si>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</si>
  <si>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</si>
  <si>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</si>
  <si>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</si>
  <si>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</si>
  <si>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</si>
  <si>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</si>
  <si>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</si>
  <si>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</si>
  <si>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</si>
  <si>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</si>
  <si>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</si>
  <si>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</si>
  <si>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</si>
  <si>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</si>
  <si>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</si>
  <si>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</si>
  <si>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能源储备</t>
  </si>
  <si>
    <t xml:space="preserve">      石油储备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</si>
  <si>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</si>
  <si>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</si>
  <si>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</si>
  <si>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</si>
  <si>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</si>
  <si>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</si>
  <si>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</si>
  <si>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</si>
  <si>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</si>
  <si>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</si>
  <si>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</si>
  <si>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</si>
  <si>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</si>
  <si>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</si>
  <si>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</si>
  <si>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</si>
  <si>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</si>
  <si>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</si>
  <si>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</si>
  <si>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</si>
  <si>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</si>
  <si>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</si>
  <si>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</si>
  <si>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</si>
  <si>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</si>
  <si>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</si>
  <si>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</si>
  <si>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  消防应急救援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</si>
  <si>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</si>
  <si>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</si>
  <si>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</si>
  <si>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</si>
  <si>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</si>
  <si>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</si>
  <si>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</si>
  <si>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</si>
  <si>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</si>
  <si>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</si>
  <si>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</si>
  <si>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</si>
  <si>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</si>
  <si>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</si>
  <si>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</si>
  <si>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</si>
  <si>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</si>
  <si>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</si>
  <si>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</si>
  <si>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</si>
  <si>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</si>
  <si>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</si>
  <si>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</si>
  <si>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</si>
  <si>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</si>
  <si>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</si>
  <si>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</si>
  <si>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附表1-4</t>
  </si>
  <si>
    <t>项   目</t>
  </si>
  <si>
    <t>合  计</t>
  </si>
  <si>
    <t>一、机关工资福利支出</t>
  </si>
  <si>
    <t>二、机关商品和服务支出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</si>
  <si>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</si>
  <si>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</si>
  <si>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</si>
  <si>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</si>
  <si>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</si>
  <si>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</si>
  <si>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</si>
  <si>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</si>
  <si>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</si>
  <si>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</si>
  <si>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</si>
  <si>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附表1-5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</si>
  <si>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</si>
  <si>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</si>
  <si>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</si>
  <si>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</si>
  <si>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</si>
  <si>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</si>
  <si>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公务用车运行维护费</t>
  </si>
  <si>
    <t>其他商品和服务支出</t>
  </si>
  <si>
    <t>工资福利支出</t>
  </si>
  <si>
    <t>商品和服务支出</t>
  </si>
  <si>
    <t>社会福利和救助</t>
  </si>
  <si>
    <t>离退休费</t>
  </si>
  <si>
    <t>其他对个人和家庭补助</t>
  </si>
  <si>
    <t>附表1-6</t>
  </si>
  <si>
    <t> 单位：万元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</si>
  <si>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</si>
  <si>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</si>
  <si>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</si>
  <si>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</si>
  <si>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</si>
  <si>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</si>
  <si>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</si>
  <si>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</si>
  <si>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</si>
  <si>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</si>
  <si>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</si>
  <si>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</si>
  <si>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</si>
  <si>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</si>
  <si>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</si>
  <si>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</si>
  <si>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</si>
  <si>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</si>
  <si>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</si>
  <si>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</si>
  <si>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</si>
  <si>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</si>
  <si>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</si>
  <si>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</si>
  <si>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</si>
  <si>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</si>
  <si>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</si>
  <si>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</si>
  <si>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</si>
  <si>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</si>
  <si>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</si>
  <si>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</si>
  <si>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</si>
  <si>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</si>
  <si>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</si>
  <si>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</si>
  <si>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</si>
  <si>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</si>
  <si>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</si>
  <si>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</si>
  <si>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</si>
  <si>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</si>
  <si>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</si>
  <si>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备注：福清市无对下税收返还及编制对下专项转移支付预算。</t>
  </si>
  <si>
    <t>小计</t>
  </si>
  <si>
    <t>玉屏</t>
  </si>
  <si>
    <t>龙山</t>
  </si>
  <si>
    <t>龙江</t>
  </si>
  <si>
    <t>音西</t>
  </si>
  <si>
    <t>宏路</t>
  </si>
  <si>
    <t>石竹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</si>
  <si>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</si>
  <si>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</si>
  <si>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</si>
  <si>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</si>
  <si>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</si>
  <si>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</si>
  <si>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</si>
  <si>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</si>
  <si>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</si>
  <si>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</si>
  <si>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</si>
  <si>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</si>
  <si>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</si>
  <si>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</si>
  <si>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</si>
  <si>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</si>
  <si>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</si>
  <si>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</si>
  <si>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农村综合改革转移支付支出</t>
  </si>
  <si>
    <t>其他一般性转移支付（农村公益事业奖补）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</si>
  <si>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8</t>
    </r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</si>
  <si>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</si>
  <si>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</si>
  <si>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</si>
  <si>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</si>
  <si>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</si>
  <si>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</si>
  <si>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</si>
  <si>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</si>
  <si>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9</t>
    </r>
  </si>
  <si>
    <t>项      目</t>
  </si>
  <si>
    <t>一、国有土地使用权出让收入</t>
  </si>
  <si>
    <t>二、城市基础设施配套费收入</t>
  </si>
  <si>
    <t>三、彩票公益金收入</t>
  </si>
  <si>
    <t>四、污水处理费收入</t>
  </si>
  <si>
    <t>本年收入小计</t>
  </si>
  <si>
    <t>债券转贷收入</t>
  </si>
  <si>
    <t>转移性收入</t>
  </si>
  <si>
    <t xml:space="preserve">           上级补助收入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</si>
  <si>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10</t>
    </r>
  </si>
  <si>
    <t>一、文化旅游体育与传媒支出</t>
  </si>
  <si>
    <t xml:space="preserve">   国家电影事业发展专项资金安排的支出</t>
  </si>
  <si>
    <t>二、城乡社区支出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</si>
  <si>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</si>
  <si>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</si>
  <si>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</si>
  <si>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</si>
  <si>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污水处理费安排的支出</t>
  </si>
  <si>
    <t>三、其他政府性基金支出</t>
  </si>
  <si>
    <t xml:space="preserve">     彩票公益金安排的支出</t>
  </si>
  <si>
    <t>四、债务付息支出</t>
  </si>
  <si>
    <t xml:space="preserve">     地方政府专项债务付息支出   </t>
  </si>
  <si>
    <t>本年支出小计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</si>
  <si>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1</t>
    </r>
  </si>
  <si>
    <t>××地区</t>
  </si>
  <si>
    <t>……</t>
  </si>
  <si>
    <t>未落实到地区数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</si>
  <si>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</si>
  <si>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</si>
  <si>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</si>
  <si>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</si>
  <si>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</si>
  <si>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</si>
  <si>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</si>
  <si>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</si>
  <si>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</si>
  <si>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</si>
  <si>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</si>
  <si>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备注：福清市政府性基金支出均在本级，故本表为空。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</si>
  <si>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2</t>
    </r>
  </si>
  <si>
    <t>一、利润收入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</si>
  <si>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</si>
  <si>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</si>
  <si>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</si>
  <si>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</si>
  <si>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</si>
  <si>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</si>
  <si>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</si>
  <si>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</si>
  <si>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</si>
  <si>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3</t>
    </r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</si>
  <si>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</si>
  <si>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</si>
  <si>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</si>
  <si>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</si>
  <si>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</si>
  <si>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</si>
  <si>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</si>
  <si>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</si>
  <si>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</si>
  <si>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</si>
  <si>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</si>
  <si>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</si>
  <si>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</si>
  <si>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</si>
  <si>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</si>
  <si>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</si>
  <si>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</si>
  <si>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</si>
  <si>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</si>
  <si>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</si>
  <si>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</si>
  <si>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</si>
  <si>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</si>
  <si>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</si>
  <si>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</si>
  <si>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</si>
  <si>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</si>
  <si>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</si>
  <si>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</si>
  <si>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</si>
  <si>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附表1-14</t>
  </si>
  <si>
    <t>项　目</t>
  </si>
  <si>
    <t xml:space="preserve">    其中：保险费收入</t>
  </si>
  <si>
    <t xml:space="preserve">          财政补贴收入</t>
  </si>
  <si>
    <t xml:space="preserve">          上级补助收入</t>
  </si>
  <si>
    <t xml:space="preserve">          利息及其他收入</t>
  </si>
  <si>
    <t xml:space="preserve">          动用上年结余收入</t>
  </si>
  <si>
    <t>二、机关事业单位基本养老保险基金收入</t>
  </si>
  <si>
    <t xml:space="preserve">          利息收入</t>
  </si>
  <si>
    <t xml:space="preserve">          其他收入</t>
  </si>
  <si>
    <t>附表1-15</t>
  </si>
  <si>
    <t>一、城乡居民基本养老保险基金支出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</si>
  <si>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</si>
  <si>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</si>
  <si>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</si>
  <si>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</si>
  <si>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二、机关事业单位基本养老保险基金支出</t>
  </si>
  <si>
    <t xml:space="preserve">    其中：基本养老金支出</t>
  </si>
  <si>
    <t>附表5-1</t>
  </si>
  <si>
    <t>一、政府债务余额情况</t>
  </si>
  <si>
    <t>二、政府债务限额情况</t>
  </si>
  <si>
    <t>附表5-2</t>
  </si>
  <si>
    <t xml:space="preserve">  其中：其他国有资本经营预算企业利润收入</t>
    <phoneticPr fontId="26" type="noConversion"/>
  </si>
  <si>
    <t xml:space="preserve">          其他机关事业单位基本养老保险基金支出</t>
    <phoneticPr fontId="26" type="noConversion"/>
  </si>
  <si>
    <t>收入项目</t>
    <phoneticPr fontId="26" type="noConversion"/>
  </si>
  <si>
    <t>预算数为上年执行数的％</t>
    <phoneticPr fontId="26" type="noConversion"/>
  </si>
  <si>
    <t>预算数为上年
预算数的％</t>
    <phoneticPr fontId="26" type="noConversion"/>
  </si>
  <si>
    <t>4．2023年专项债务限额</t>
    <phoneticPr fontId="26" type="noConversion"/>
  </si>
  <si>
    <t>4．2023年一般债务限额</t>
    <phoneticPr fontId="26" type="noConversion"/>
  </si>
  <si>
    <t>2024年度福清市一般公共预算收入预算表</t>
    <phoneticPr fontId="26" type="noConversion"/>
  </si>
  <si>
    <t>2024年度福清市一般公共预算支出预算表</t>
    <phoneticPr fontId="26" type="noConversion"/>
  </si>
  <si>
    <t>十五、金融支出</t>
    <phoneticPr fontId="26" type="noConversion"/>
  </si>
  <si>
    <t>十六、自然资源海洋气象等支出</t>
    <phoneticPr fontId="26" type="noConversion"/>
  </si>
  <si>
    <t>十七、住房保障支出</t>
    <phoneticPr fontId="26" type="noConversion"/>
  </si>
  <si>
    <t>十八、粮油物资储备支出</t>
    <phoneticPr fontId="26" type="noConversion"/>
  </si>
  <si>
    <t>十九、灾害防治及应急管理支出</t>
    <phoneticPr fontId="26" type="noConversion"/>
  </si>
  <si>
    <t>二十、预备费</t>
    <phoneticPr fontId="26" type="noConversion"/>
  </si>
  <si>
    <t>二十一、其他支出（含年初预留）</t>
    <phoneticPr fontId="26" type="noConversion"/>
  </si>
  <si>
    <t>二十二、债务付息及发行费支出</t>
    <phoneticPr fontId="26" type="noConversion"/>
  </si>
  <si>
    <t xml:space="preserve">  一般公共服务支出</t>
  </si>
  <si>
    <t xml:space="preserve">      其他政府办公厅(室)及相关机构事务支出</t>
  </si>
  <si>
    <t xml:space="preserve">    党委办公厅(室)及相关机构事务</t>
  </si>
  <si>
    <t xml:space="preserve">      其他党委办公厅(室)及相关机构事务支出</t>
  </si>
  <si>
    <t>信访事务</t>
    <phoneticPr fontId="84" type="noConversion"/>
  </si>
  <si>
    <t>行政运行</t>
    <phoneticPr fontId="84" type="noConversion"/>
  </si>
  <si>
    <t>机关服务</t>
    <phoneticPr fontId="84" type="noConversion"/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</si>
  <si>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</si>
  <si>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</si>
  <si>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</si>
  <si>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</si>
  <si>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</si>
  <si>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</si>
  <si>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</si>
  <si>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</si>
  <si>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</si>
  <si>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</si>
  <si>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</si>
  <si>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</si>
  <si>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</si>
  <si>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</si>
  <si>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</si>
  <si>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</si>
  <si>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</si>
  <si>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</si>
  <si>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</si>
  <si>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</si>
  <si>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</si>
  <si>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</si>
  <si>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</si>
  <si>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</si>
  <si>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</si>
  <si>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</si>
  <si>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</si>
  <si>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</si>
  <si>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</si>
  <si>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</si>
  <si>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</si>
  <si>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</si>
  <si>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</si>
  <si>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</si>
  <si>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</si>
  <si>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</si>
  <si>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</si>
  <si>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  其他国防支出</t>
  </si>
  <si>
    <t xml:space="preserve">  公共安全支出</t>
  </si>
  <si>
    <t xml:space="preserve">      检察监督</t>
  </si>
  <si>
    <t xml:space="preserve">      法治建设</t>
  </si>
  <si>
    <t xml:space="preserve">      罪犯生活及医疗卫生</t>
  </si>
  <si>
    <t xml:space="preserve">      监狱业务及罪犯改造</t>
  </si>
  <si>
    <t xml:space="preserve">  教育支出</t>
  </si>
  <si>
    <t xml:space="preserve">      其他教育支出</t>
  </si>
  <si>
    <t xml:space="preserve">  科学技术支出</t>
  </si>
  <si>
    <t xml:space="preserve">      共性技术研究与开发</t>
  </si>
  <si>
    <t xml:space="preserve">  文化旅游体育与传媒支出</t>
  </si>
  <si>
    <t xml:space="preserve">  社会保障和就业支出</t>
  </si>
  <si>
    <t xml:space="preserve">    行政事业单位养老支出</t>
  </si>
  <si>
    <t xml:space="preserve">      对机关事业单位职业年金的补助</t>
  </si>
  <si>
    <t xml:space="preserve">      光荣院</t>
  </si>
  <si>
    <t xml:space="preserve">      烈士纪念设施管理维护</t>
  </si>
  <si>
    <t xml:space="preserve">      残疾人就业</t>
  </si>
  <si>
    <t xml:space="preserve">      军供保障</t>
  </si>
  <si>
    <t xml:space="preserve">      其他社会保障和就业支出</t>
  </si>
  <si>
    <t xml:space="preserve">  卫生健康支出</t>
  </si>
  <si>
    <t xml:space="preserve">      中医(民族)医院</t>
  </si>
  <si>
    <t xml:space="preserve">      优抚医院</t>
  </si>
  <si>
    <t xml:space="preserve">      中医(民族医)药专项</t>
  </si>
  <si>
    <t xml:space="preserve">    老龄卫生健康事务</t>
  </si>
  <si>
    <t xml:space="preserve">      老龄卫生健康事务</t>
  </si>
  <si>
    <t>中医药事务</t>
    <phoneticPr fontId="84" type="noConversion"/>
  </si>
  <si>
    <t>中医（民族医）药专项</t>
  </si>
  <si>
    <t xml:space="preserve">      其他卫生健康支出</t>
  </si>
  <si>
    <t xml:space="preserve">  节能环保支出</t>
  </si>
  <si>
    <t xml:space="preserve">      草原生态修复治理</t>
  </si>
  <si>
    <t xml:space="preserve">      自然保护地</t>
  </si>
  <si>
    <t xml:space="preserve">      天然林保护工程建设 </t>
  </si>
  <si>
    <t xml:space="preserve">      已垦草原退耕还草</t>
  </si>
  <si>
    <t xml:space="preserve">      能源节约利用</t>
  </si>
  <si>
    <t xml:space="preserve">      可再生能源</t>
  </si>
  <si>
    <t xml:space="preserve">      循环经济</t>
  </si>
  <si>
    <t xml:space="preserve">      其他节能环保支出</t>
  </si>
  <si>
    <t xml:space="preserve">  城乡社区支出</t>
  </si>
  <si>
    <t xml:space="preserve">      工程建设标准规范编制与监管</t>
  </si>
  <si>
    <t xml:space="preserve">      城乡社区规划与管理</t>
  </si>
  <si>
    <t xml:space="preserve">      城乡社区环境卫生</t>
  </si>
  <si>
    <t xml:space="preserve">      建设市场管理与监督</t>
  </si>
  <si>
    <t xml:space="preserve">      其他城乡社区支出</t>
  </si>
  <si>
    <t xml:space="preserve">  农林水支出</t>
  </si>
  <si>
    <t xml:space="preserve">      渔业发展</t>
  </si>
  <si>
    <t xml:space="preserve">      农村供水</t>
  </si>
  <si>
    <t xml:space="preserve">    巩固脱贫攻坚成果衔接乡村振兴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</si>
  <si>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</si>
  <si>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</si>
  <si>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</si>
  <si>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  创业担保贷款贴息及奖补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</si>
  <si>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</si>
  <si>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</si>
  <si>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</si>
  <si>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</si>
  <si>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</si>
  <si>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  文化旅游体育与传媒</t>
  </si>
  <si>
    <t xml:space="preserve">    卫生健康</t>
  </si>
  <si>
    <t xml:space="preserve">  自然资源海洋气象等支出</t>
  </si>
  <si>
    <t xml:space="preserve">      地质勘查基金(周转金)支出</t>
  </si>
  <si>
    <t xml:space="preserve">      其他自然资源海洋气象等支出</t>
  </si>
  <si>
    <t xml:space="preserve">  住房保障支出</t>
  </si>
  <si>
    <t xml:space="preserve">      保障性租赁住房</t>
  </si>
  <si>
    <t xml:space="preserve">  粮油物资储备支出</t>
  </si>
  <si>
    <t xml:space="preserve">    粮油物资事务</t>
  </si>
  <si>
    <t xml:space="preserve">      财务和审计支出</t>
  </si>
  <si>
    <t xml:space="preserve">      其他粮油物资事务支出</t>
  </si>
  <si>
    <t xml:space="preserve">      天然铀储备</t>
  </si>
  <si>
    <t xml:space="preserve">      成品油储备</t>
  </si>
  <si>
    <t xml:space="preserve">      储备粮(油)库建设</t>
  </si>
  <si>
    <t xml:space="preserve">  灾害防治及应急管理支出</t>
  </si>
  <si>
    <t xml:space="preserve">    消防救援事务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</si>
  <si>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</si>
  <si>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</si>
  <si>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</si>
  <si>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</si>
  <si>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</si>
  <si>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  地震事业机构 </t>
  </si>
  <si>
    <t xml:space="preserve">      其他灾害防治及应急管理支出</t>
  </si>
  <si>
    <t>预备费</t>
    <phoneticPr fontId="84" type="noConversion"/>
  </si>
  <si>
    <t xml:space="preserve">  其他支出</t>
  </si>
  <si>
    <t>年初预留</t>
    <phoneticPr fontId="84" type="noConversion"/>
  </si>
  <si>
    <t xml:space="preserve">  债务付息支出</t>
  </si>
  <si>
    <t xml:space="preserve">  债务发行费用支出</t>
  </si>
  <si>
    <t>上年
预算数</t>
    <phoneticPr fontId="76" type="noConversion"/>
  </si>
  <si>
    <t>当年预算数</t>
    <phoneticPr fontId="76" type="noConversion"/>
  </si>
  <si>
    <t>项目</t>
    <phoneticPr fontId="76" type="noConversion"/>
  </si>
  <si>
    <t>2024年度福清市本级一般公共预算支出预算表</t>
    <phoneticPr fontId="26" type="noConversion"/>
  </si>
  <si>
    <t>附表1-3</t>
    <phoneticPr fontId="76" type="noConversion"/>
  </si>
  <si>
    <t>2024年度一般公共预算本级支出经济分类情况表</t>
    <phoneticPr fontId="26" type="noConversion"/>
  </si>
  <si>
    <t>三、机关资本性支出</t>
    <phoneticPr fontId="26" type="noConversion"/>
  </si>
  <si>
    <t>四、机关资本性支出（基本建设）</t>
    <phoneticPr fontId="26" type="noConversion"/>
  </si>
  <si>
    <t>2024年度一般公共预算本级基本支出经济分类情况表</t>
    <phoneticPr fontId="26" type="noConversion"/>
  </si>
  <si>
    <t>会议费</t>
    <phoneticPr fontId="26" type="noConversion"/>
  </si>
  <si>
    <t>培训费</t>
    <phoneticPr fontId="26" type="noConversion"/>
  </si>
  <si>
    <t>委托业务费</t>
    <phoneticPr fontId="26" type="noConversion"/>
  </si>
  <si>
    <t>公务接待费</t>
    <phoneticPr fontId="26" type="noConversion"/>
  </si>
  <si>
    <t>维修（护）费</t>
    <phoneticPr fontId="26" type="noConversion"/>
  </si>
  <si>
    <t>六、对事业单位资本性补助</t>
    <phoneticPr fontId="26" type="noConversion"/>
  </si>
  <si>
    <t>资本性支出</t>
    <phoneticPr fontId="26" type="noConversion"/>
  </si>
  <si>
    <t>2024年度福清市本级国有资本经营收入预算表</t>
    <phoneticPr fontId="26" type="noConversion"/>
  </si>
  <si>
    <t>2024年度一般公共预算对下税收返还和转移支付预算表（分项目）</t>
    <phoneticPr fontId="26" type="noConversion"/>
  </si>
  <si>
    <t>2024年度本级一般公共预算“三公”经费支出预算表</t>
    <phoneticPr fontId="26" type="noConversion"/>
  </si>
  <si>
    <t>2.经汇总，本级2024年使用一般公共预算拨款安排的“三公”经费预算数为3675万元，比上年预算数增加607万元。其中，因公出国（境）费用109万元，与上年预算数相比增长73%，主要是因为出国招商等对外公务活动增加；公务接待费267万元，与上年预算数相比增长9.9%，主要是因为上级调研交流活动增加及加大招商引资力度；公务用车购置经费1045万元，与上年预算数相比增长54.1%；公务用车运行经费2254万元，与上年预算数相比增长8.2%。公务用车购置及运行费增加主要是由于受“海葵”台风影响，公务车辆受损，购置及维护费用增加。</t>
    <phoneticPr fontId="26" type="noConversion"/>
  </si>
  <si>
    <t>2024年度政府性基金本级收入预算表</t>
    <phoneticPr fontId="26" type="noConversion"/>
  </si>
  <si>
    <t>2024年度政府性基金本级支出预算表</t>
    <phoneticPr fontId="26" type="noConversion"/>
  </si>
  <si>
    <t>五、债务发行费用支出</t>
    <phoneticPr fontId="26" type="noConversion"/>
  </si>
  <si>
    <t>2024年度政府性基金转移支付预算表</t>
    <phoneticPr fontId="26" type="noConversion"/>
  </si>
  <si>
    <t>2024年度福清市本级国有资本经营支出预算表</t>
    <phoneticPr fontId="26" type="noConversion"/>
  </si>
  <si>
    <t>2024年度本级社会保险基金预算收入表</t>
    <phoneticPr fontId="26" type="noConversion"/>
  </si>
  <si>
    <t>一、城乡居民社会保险基金收入</t>
    <phoneticPr fontId="26" type="noConversion"/>
  </si>
  <si>
    <t>2024年度本级社会保险基金预算支出表</t>
    <phoneticPr fontId="26" type="noConversion"/>
  </si>
  <si>
    <t>1、2022年末一般债务余额</t>
    <phoneticPr fontId="26" type="noConversion"/>
  </si>
  <si>
    <t>2、2023年新增一般债务额</t>
    <phoneticPr fontId="26" type="noConversion"/>
  </si>
  <si>
    <t>3、2023年偿还一般债务本金</t>
    <phoneticPr fontId="26" type="noConversion"/>
  </si>
  <si>
    <t>4、2023年末一般债务余额</t>
    <phoneticPr fontId="26" type="noConversion"/>
  </si>
  <si>
    <t>1．2022年一般债务限额</t>
    <phoneticPr fontId="26" type="noConversion"/>
  </si>
  <si>
    <t>2．2023年新增一般债务限额</t>
    <phoneticPr fontId="26" type="noConversion"/>
  </si>
  <si>
    <r>
      <t>3．2023</t>
    </r>
    <r>
      <rPr>
        <sz val="12"/>
        <color rgb="FF000000"/>
        <rFont val="宋体"/>
        <family val="3"/>
        <charset val="134"/>
      </rPr>
      <t>年新增一般债务收回限额</t>
    </r>
    <phoneticPr fontId="26" type="noConversion"/>
  </si>
  <si>
    <t>2024年度政府一般债务余额和限额情况表</t>
    <phoneticPr fontId="26" type="noConversion"/>
  </si>
  <si>
    <t>2024年度政府专项债务余额和限额情况表</t>
    <phoneticPr fontId="26" type="noConversion"/>
  </si>
  <si>
    <t>1、2022年末专项债务余额</t>
    <phoneticPr fontId="26" type="noConversion"/>
  </si>
  <si>
    <t>2、2023年新增专项债务额</t>
    <phoneticPr fontId="26" type="noConversion"/>
  </si>
  <si>
    <t>3、2023年偿还专项债务本金</t>
    <phoneticPr fontId="26" type="noConversion"/>
  </si>
  <si>
    <t>4、2023年末专项债务余额</t>
    <phoneticPr fontId="26" type="noConversion"/>
  </si>
  <si>
    <t>1．2022年专项债务限额</t>
    <phoneticPr fontId="85" type="noConversion"/>
  </si>
  <si>
    <t>2．2023年新增专项债务限额</t>
    <phoneticPr fontId="85" type="noConversion"/>
  </si>
  <si>
    <t>3．2023年新增专项债务收回限额</t>
    <phoneticPr fontId="85" type="noConversion"/>
  </si>
  <si>
    <t xml:space="preserve">      对村民委员会和村党支部的补助</t>
    <phoneticPr fontId="76" type="noConversion"/>
  </si>
  <si>
    <r>
      <rPr>
        <sz val="12"/>
        <rFont val="宋体"/>
        <charset val="134"/>
      </rPr>
      <t>附表1-</t>
    </r>
    <r>
      <rPr>
        <sz val="12"/>
        <rFont val="宋体"/>
        <charset val="134"/>
      </rPr>
      <t>7</t>
    </r>
  </si>
  <si>
    <t>2024年度对下税收返还和转移支付预算表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</si>
</sst>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* #,##0.0000_-;\-* #,##0.0000_-;_-* &quot;-&quot;??_-;_-@_-"/>
    <numFmt numFmtId="178" formatCode="0_);[Red]\(0\)"/>
    <numFmt numFmtId="179" formatCode="0.0%"/>
    <numFmt numFmtId="180" formatCode="_(* #,##0.00_);_(* \(#,##0.00\);_(* &quot;-&quot;??_);_(@_)"/>
    <numFmt numFmtId="181" formatCode="_(&quot;$&quot;* #,##0.00_);_(&quot;$&quot;* \(#,##0.00\);_(&quot;$&quot;* &quot;-&quot;??_);_(@_)"/>
    <numFmt numFmtId="182" formatCode="_ \¥* #,##0.00_ ;_ \¥* \-#,##0.00_ ;_ \¥* &quot;-&quot;??_ ;_ @_ "/>
    <numFmt numFmtId="183" formatCode="_-\¥* #,##0_-;\-\¥* #,##0_-;_-\¥* &quot;-&quot;_-;_-@_-"/>
    <numFmt numFmtId="184" formatCode="_-* #,##0.00_-;\-* #,##0.00_-;_-* &quot;-&quot;??_-;_-@_-"/>
    <numFmt numFmtId="185" formatCode="\$#,##0.00;\(\$#,##0.00\)"/>
    <numFmt numFmtId="186" formatCode="0.0"/>
    <numFmt numFmtId="187" formatCode="#,##0_ ;[Red]\-#,##0\ "/>
    <numFmt numFmtId="188" formatCode="_-* #,##0_-;\-* #,##0_-;_-* &quot;-&quot;_-;_-@_-"/>
    <numFmt numFmtId="189" formatCode="#,##0;\-#,##0;&quot;-&quot;"/>
    <numFmt numFmtId="190" formatCode="#,##0;\(#,##0\)"/>
    <numFmt numFmtId="191" formatCode="0_ "/>
    <numFmt numFmtId="192" formatCode="\$#,##0;\(\$#,##0\)"/>
    <numFmt numFmtId="193" formatCode="0.00_ "/>
    <numFmt numFmtId="194" formatCode="#,##0.000_ "/>
  </numFmts>
  <fonts count="86">
    <font>
      <sz val="12"/>
      <name val="宋体"/>
      <charset val="134"/>
    </font>
    <font>
      <sz val="12"/>
      <name val="宋体"/>
      <family val="3"/>
      <charset val="134"/>
    </font>
    <font>
      <sz val="9"/>
      <color theme="1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楷体"/>
      <family val="3"/>
      <charset val="134"/>
    </font>
    <font>
      <sz val="11"/>
      <name val="华文楷体"/>
      <family val="3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Helv"/>
      <family val="2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0"/>
      <name val="Times New Roman"/>
      <family val="1"/>
    </font>
    <font>
      <sz val="12"/>
      <name val="Arial"/>
      <family val="2"/>
    </font>
    <font>
      <sz val="7"/>
      <name val="Small Fonts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9" fillId="10" borderId="8" applyNumberFormat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" fillId="0" borderId="0"/>
    <xf numFmtId="0" fontId="31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4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7" fillId="23" borderId="11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9" fillId="10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/>
    <xf numFmtId="0" fontId="1" fillId="0" borderId="0">
      <alignment vertical="center"/>
    </xf>
    <xf numFmtId="0" fontId="47" fillId="23" borderId="11" applyNumberFormat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38" fillId="2" borderId="8" applyNumberFormat="0" applyAlignment="0" applyProtection="0">
      <alignment vertical="center"/>
    </xf>
    <xf numFmtId="0" fontId="1" fillId="0" borderId="0"/>
    <xf numFmtId="0" fontId="34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8" fillId="23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/>
    <xf numFmtId="0" fontId="3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/>
    <xf numFmtId="0" fontId="34" fillId="24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" fillId="0" borderId="0"/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48" fillId="23" borderId="11" applyNumberFormat="0" applyAlignment="0" applyProtection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/>
    <xf numFmtId="0" fontId="48" fillId="23" borderId="11" applyNumberFormat="0" applyAlignment="0" applyProtection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1" fillId="0" borderId="4">
      <alignment horizontal="distributed" vertical="center" wrapText="1"/>
    </xf>
    <xf numFmtId="0" fontId="1" fillId="0" borderId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29" fillId="0" borderId="0"/>
    <xf numFmtId="0" fontId="52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4">
      <alignment horizontal="distributed" vertical="center" wrapText="1"/>
    </xf>
    <xf numFmtId="0" fontId="1" fillId="0" borderId="0"/>
    <xf numFmtId="0" fontId="1" fillId="21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/>
    <xf numFmtId="0" fontId="35" fillId="1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0" fillId="0" borderId="9" applyNumberFormat="0" applyFill="0" applyAlignment="0" applyProtection="0">
      <alignment vertical="center"/>
    </xf>
    <xf numFmtId="0" fontId="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4" fillId="12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0" fillId="0" borderId="9" applyNumberFormat="0" applyFill="0" applyAlignment="0" applyProtection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1" fillId="0" borderId="4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47" fillId="23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4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0" fontId="47" fillId="23" borderId="11" applyNumberFormat="0" applyAlignment="0" applyProtection="0">
      <alignment vertical="center"/>
    </xf>
    <xf numFmtId="186" fontId="11" fillId="0" borderId="4">
      <alignment vertical="center"/>
      <protection locked="0"/>
    </xf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8" fillId="2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32" fillId="0" borderId="0"/>
    <xf numFmtId="0" fontId="1" fillId="0" borderId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8" fillId="4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7" fillId="23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3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3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7" fillId="23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3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2" borderId="8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2" borderId="17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/>
    <xf numFmtId="0" fontId="3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4" fillId="15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9" fillId="10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34" fillId="16" borderId="0" applyNumberFormat="0" applyBorder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6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8" fillId="2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3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186" fontId="11" fillId="0" borderId="4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36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0"/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0"/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3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0"/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6" fillId="0" borderId="0"/>
    <xf numFmtId="0" fontId="14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1" fontId="3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4">
      <alignment horizontal="distributed" vertical="center" wrapText="1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37" fontId="67" fillId="0" borderId="0">
      <alignment vertical="center"/>
    </xf>
    <xf numFmtId="0" fontId="14" fillId="10" borderId="0" applyNumberFormat="0" applyBorder="0" applyAlignment="0" applyProtection="0">
      <alignment vertical="center"/>
    </xf>
    <xf numFmtId="37" fontId="67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65" fillId="0" borderId="0">
      <alignment vertical="center"/>
    </xf>
    <xf numFmtId="0" fontId="38" fillId="2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14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4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54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36" fillId="0" borderId="0"/>
    <xf numFmtId="0" fontId="54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8" fillId="4" borderId="8" applyNumberFormat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36" fillId="0" borderId="0"/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26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36" fillId="0" borderId="0"/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6" fillId="0" borderId="0"/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16" borderId="0" applyNumberFormat="0" applyBorder="0" applyAlignment="0" applyProtection="0">
      <alignment vertical="center"/>
    </xf>
    <xf numFmtId="189" fontId="50" fillId="0" borderId="0" applyFill="0" applyBorder="0" applyAlignment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51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90" fontId="65" fillId="0" borderId="0"/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6" borderId="0" applyNumberFormat="0" applyBorder="0" applyAlignment="0" applyProtection="0">
      <alignment vertical="center"/>
    </xf>
    <xf numFmtId="0" fontId="1" fillId="0" borderId="0"/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34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4" fillId="22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2" fillId="0" borderId="0"/>
    <xf numFmtId="0" fontId="32" fillId="0" borderId="0"/>
    <xf numFmtId="0" fontId="34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2" fontId="66" fillId="0" borderId="0" applyProtection="0"/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9" fillId="0" borderId="21" applyNumberFormat="0" applyAlignment="0" applyProtection="0">
      <alignment horizontal="left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/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89" fontId="50" fillId="0" borderId="0" applyFill="0" applyBorder="0" applyAlignment="0">
      <alignment vertical="center"/>
    </xf>
    <xf numFmtId="0" fontId="14" fillId="0" borderId="0">
      <alignment vertical="center"/>
    </xf>
    <xf numFmtId="41" fontId="32" fillId="0" borderId="0" applyFont="0" applyFill="0" applyBorder="0" applyAlignment="0" applyProtection="0"/>
    <xf numFmtId="190" fontId="65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0" fontId="38" fillId="2" borderId="8" applyNumberFormat="0" applyAlignment="0" applyProtection="0">
      <alignment vertical="center"/>
    </xf>
    <xf numFmtId="185" fontId="65" fillId="0" borderId="0"/>
    <xf numFmtId="0" fontId="38" fillId="4" borderId="8" applyNumberFormat="0" applyAlignment="0" applyProtection="0">
      <alignment vertical="center"/>
    </xf>
    <xf numFmtId="0" fontId="66" fillId="0" borderId="0" applyProtection="0">
      <alignment vertical="center"/>
    </xf>
    <xf numFmtId="0" fontId="66" fillId="0" borderId="0" applyProtection="0"/>
    <xf numFmtId="182" fontId="1" fillId="0" borderId="0" applyFont="0" applyFill="0" applyBorder="0" applyAlignment="0" applyProtection="0"/>
    <xf numFmtId="192" fontId="65" fillId="0" borderId="0">
      <alignment vertical="center"/>
    </xf>
    <xf numFmtId="192" fontId="65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66" fillId="0" borderId="0" applyProtection="0">
      <alignment vertical="center"/>
    </xf>
    <xf numFmtId="0" fontId="69" fillId="0" borderId="21" applyNumberFormat="0" applyAlignment="0" applyProtection="0">
      <alignment horizontal="left" vertical="center"/>
    </xf>
    <xf numFmtId="0" fontId="3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2">
      <alignment horizontal="left" vertical="center"/>
    </xf>
    <xf numFmtId="0" fontId="69" fillId="0" borderId="2">
      <alignment horizontal="left" vertical="center"/>
    </xf>
    <xf numFmtId="0" fontId="68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70" fillId="0" borderId="0">
      <alignment vertical="center"/>
    </xf>
    <xf numFmtId="0" fontId="1" fillId="0" borderId="0"/>
    <xf numFmtId="0" fontId="66" fillId="0" borderId="22" applyProtection="0">
      <alignment vertical="center"/>
    </xf>
    <xf numFmtId="0" fontId="11" fillId="0" borderId="4">
      <alignment horizontal="distributed" vertical="center" wrapText="1"/>
    </xf>
    <xf numFmtId="0" fontId="59" fillId="0" borderId="18" applyNumberFormat="0" applyFill="0" applyAlignment="0" applyProtection="0">
      <alignment vertical="center"/>
    </xf>
    <xf numFmtId="0" fontId="66" fillId="0" borderId="22" applyProtection="0"/>
    <xf numFmtId="0" fontId="47" fillId="23" borderId="11" applyNumberFormat="0" applyAlignment="0" applyProtection="0">
      <alignment vertical="center"/>
    </xf>
    <xf numFmtId="0" fontId="1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6" fontId="11" fillId="0" borderId="4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1" fillId="0" borderId="0"/>
    <xf numFmtId="0" fontId="40" fillId="0" borderId="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" fillId="0" borderId="0"/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1" fillId="0" borderId="1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" fillId="0" borderId="0"/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14" fillId="0" borderId="0"/>
    <xf numFmtId="0" fontId="36" fillId="0" borderId="0"/>
    <xf numFmtId="0" fontId="34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182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82" fontId="1" fillId="0" borderId="0" applyFont="0" applyFill="0" applyBorder="0" applyAlignment="0" applyProtection="0"/>
    <xf numFmtId="0" fontId="36" fillId="0" borderId="0"/>
    <xf numFmtId="0" fontId="10" fillId="0" borderId="13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0" borderId="0"/>
    <xf numFmtId="0" fontId="1" fillId="0" borderId="0"/>
    <xf numFmtId="0" fontId="14" fillId="0" borderId="0"/>
    <xf numFmtId="0" fontId="29" fillId="0" borderId="0">
      <alignment vertical="center"/>
    </xf>
    <xf numFmtId="0" fontId="29" fillId="0" borderId="0"/>
    <xf numFmtId="182" fontId="1" fillId="0" borderId="0" applyFont="0" applyFill="0" applyBorder="0" applyAlignment="0" applyProtection="0"/>
    <xf numFmtId="0" fontId="29" fillId="0" borderId="0"/>
    <xf numFmtId="0" fontId="14" fillId="0" borderId="0"/>
    <xf numFmtId="0" fontId="3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47" fillId="23" borderId="11" applyNumberFormat="0" applyAlignment="0" applyProtection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4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0" fontId="36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4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7" fillId="4" borderId="17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/>
    <xf numFmtId="0" fontId="1" fillId="0" borderId="0"/>
    <xf numFmtId="0" fontId="57" fillId="2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57" fillId="4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7" fillId="23" borderId="11" applyNumberFormat="0" applyAlignment="0" applyProtection="0">
      <alignment vertical="center"/>
    </xf>
    <xf numFmtId="186" fontId="11" fillId="0" borderId="4">
      <alignment vertical="center"/>
      <protection locked="0"/>
    </xf>
    <xf numFmtId="0" fontId="14" fillId="0" borderId="0"/>
    <xf numFmtId="0" fontId="47" fillId="23" borderId="11" applyNumberFormat="0" applyAlignment="0" applyProtection="0">
      <alignment vertical="center"/>
    </xf>
    <xf numFmtId="0" fontId="1" fillId="0" borderId="0"/>
    <xf numFmtId="0" fontId="36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182" fontId="1" fillId="0" borderId="0" applyFont="0" applyFill="0" applyBorder="0" applyAlignment="0" applyProtection="0"/>
    <xf numFmtId="0" fontId="36" fillId="0" borderId="0"/>
    <xf numFmtId="0" fontId="1" fillId="0" borderId="0">
      <alignment vertical="center"/>
    </xf>
    <xf numFmtId="0" fontId="1" fillId="0" borderId="0"/>
    <xf numFmtId="0" fontId="39" fillId="10" borderId="8" applyNumberFormat="0" applyAlignment="0" applyProtection="0">
      <alignment vertical="center"/>
    </xf>
    <xf numFmtId="0" fontId="1" fillId="0" borderId="0">
      <alignment vertical="center"/>
    </xf>
    <xf numFmtId="0" fontId="39" fillId="10" borderId="8" applyNumberFormat="0" applyAlignment="0" applyProtection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13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2" fontId="1" fillId="0" borderId="0" applyFont="0" applyFill="0" applyBorder="0" applyAlignment="0" applyProtection="0"/>
    <xf numFmtId="0" fontId="36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182" fontId="1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2" fontId="1" fillId="0" borderId="0" applyFont="0" applyFill="0" applyBorder="0" applyAlignment="0" applyProtection="0"/>
    <xf numFmtId="0" fontId="36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3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8" fillId="23" borderId="11" applyNumberFormat="0" applyAlignment="0" applyProtection="0">
      <alignment vertical="center"/>
    </xf>
    <xf numFmtId="0" fontId="1" fillId="0" borderId="0"/>
    <xf numFmtId="0" fontId="34" fillId="16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/>
    <xf numFmtId="0" fontId="3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38" fillId="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82" fontId="1" fillId="0" borderId="0" applyFont="0" applyFill="0" applyBorder="0" applyAlignment="0" applyProtection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8" fillId="2" borderId="8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39" fillId="10" borderId="8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39" fillId="10" borderId="8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8" fillId="2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8" fillId="2" borderId="8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2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4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2" borderId="1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0" fontId="74" fillId="0" borderId="0">
      <alignment vertical="center"/>
    </xf>
    <xf numFmtId="0" fontId="74" fillId="0" borderId="0"/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186" fontId="11" fillId="0" borderId="4">
      <alignment vertical="center"/>
      <protection locked="0"/>
    </xf>
    <xf numFmtId="0" fontId="32" fillId="0" borderId="0"/>
    <xf numFmtId="0" fontId="34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4" fillId="21" borderId="12" applyNumberFormat="0" applyFont="0" applyAlignment="0" applyProtection="0">
      <alignment vertical="center"/>
    </xf>
  </cellStyleXfs>
  <cellXfs count="229">
    <xf numFmtId="0" fontId="0" fillId="0" borderId="0" xfId="0" applyAlignment="1">
      <alignment vertical="center"/>
    </xf>
    <xf numFmtId="0" fontId="1" fillId="0" borderId="0" xfId="518" applyAlignment="1"/>
    <xf numFmtId="0" fontId="2" fillId="0" borderId="0" xfId="518" applyFont="1" applyAlignment="1">
      <alignment horizontal="left" vertical="center"/>
    </xf>
    <xf numFmtId="0" fontId="1" fillId="0" borderId="0" xfId="3415" applyAlignment="1"/>
    <xf numFmtId="0" fontId="0" fillId="0" borderId="0" xfId="3415" applyNumberFormat="1" applyFont="1" applyFill="1" applyBorder="1" applyAlignment="1" applyProtection="1"/>
    <xf numFmtId="0" fontId="10" fillId="0" borderId="4" xfId="3415" applyNumberFormat="1" applyFont="1" applyFill="1" applyBorder="1" applyAlignment="1" applyProtection="1">
      <alignment horizontal="left" vertical="center" wrapText="1"/>
    </xf>
    <xf numFmtId="49" fontId="11" fillId="0" borderId="4" xfId="2814" applyNumberFormat="1" applyFont="1" applyBorder="1" applyAlignment="1">
      <alignment vertical="center"/>
    </xf>
    <xf numFmtId="49" fontId="11" fillId="0" borderId="4" xfId="2818" applyNumberFormat="1" applyFont="1" applyBorder="1" applyAlignment="1">
      <alignment vertical="center"/>
    </xf>
    <xf numFmtId="0" fontId="1" fillId="0" borderId="0" xfId="3415" applyFill="1" applyAlignment="1">
      <alignment horizontal="center"/>
    </xf>
    <xf numFmtId="0" fontId="1" fillId="0" borderId="0" xfId="3415" applyAlignment="1">
      <alignment horizontal="center"/>
    </xf>
    <xf numFmtId="0" fontId="7" fillId="0" borderId="0" xfId="3839" applyFont="1" applyAlignment="1">
      <alignment horizontal="center" vertical="center"/>
    </xf>
    <xf numFmtId="0" fontId="1" fillId="0" borderId="0" xfId="3839" applyAlignment="1">
      <alignment horizontal="center" vertical="center"/>
    </xf>
    <xf numFmtId="0" fontId="11" fillId="0" borderId="4" xfId="3415" applyFont="1" applyFill="1" applyBorder="1" applyAlignment="1">
      <alignment horizontal="center" vertical="center"/>
    </xf>
    <xf numFmtId="49" fontId="11" fillId="0" borderId="4" xfId="3808" applyNumberFormat="1" applyFont="1" applyBorder="1" applyAlignment="1">
      <alignment vertical="center"/>
    </xf>
    <xf numFmtId="0" fontId="14" fillId="0" borderId="4" xfId="3415" applyNumberFormat="1" applyFont="1" applyFill="1" applyBorder="1" applyAlignment="1" applyProtection="1">
      <alignment horizontal="left" vertical="center" wrapText="1"/>
    </xf>
    <xf numFmtId="0" fontId="11" fillId="0" borderId="4" xfId="3415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4" fillId="0" borderId="0" xfId="2220" applyBorder="1">
      <alignment vertical="center"/>
    </xf>
    <xf numFmtId="0" fontId="13" fillId="0" borderId="0" xfId="2220" applyFont="1" applyBorder="1" applyAlignment="1">
      <alignment vertical="center"/>
    </xf>
    <xf numFmtId="49" fontId="16" fillId="0" borderId="4" xfId="2819" applyNumberFormat="1" applyFont="1" applyBorder="1"/>
    <xf numFmtId="0" fontId="15" fillId="0" borderId="4" xfId="2220" applyFont="1" applyBorder="1">
      <alignment vertical="center"/>
    </xf>
    <xf numFmtId="0" fontId="12" fillId="0" borderId="4" xfId="2220" applyFont="1" applyBorder="1">
      <alignment vertical="center"/>
    </xf>
    <xf numFmtId="49" fontId="16" fillId="0" borderId="4" xfId="2819" applyNumberFormat="1" applyFont="1" applyBorder="1" applyAlignment="1">
      <alignment horizontal="left" indent="2"/>
    </xf>
    <xf numFmtId="49" fontId="16" fillId="0" borderId="4" xfId="2819" applyNumberFormat="1" applyFont="1" applyBorder="1" applyAlignment="1"/>
    <xf numFmtId="0" fontId="16" fillId="0" borderId="4" xfId="0" applyFont="1" applyBorder="1" applyAlignment="1">
      <alignment vertical="center"/>
    </xf>
    <xf numFmtId="0" fontId="15" fillId="0" borderId="4" xfId="2220" applyFont="1" applyBorder="1" applyAlignment="1">
      <alignment horizontal="center" vertical="center"/>
    </xf>
    <xf numFmtId="0" fontId="12" fillId="0" borderId="4" xfId="2220" applyFont="1" applyBorder="1" applyAlignment="1">
      <alignment horizontal="left" vertical="center"/>
    </xf>
    <xf numFmtId="178" fontId="12" fillId="0" borderId="4" xfId="2220" applyNumberFormat="1" applyFont="1" applyBorder="1">
      <alignment vertical="center"/>
    </xf>
    <xf numFmtId="0" fontId="12" fillId="0" borderId="4" xfId="2220" applyFont="1" applyBorder="1" applyAlignment="1">
      <alignment vertical="center"/>
    </xf>
    <xf numFmtId="178" fontId="18" fillId="0" borderId="4" xfId="1569" applyNumberFormat="1" applyFont="1" applyBorder="1" applyAlignment="1">
      <alignment vertical="center"/>
    </xf>
    <xf numFmtId="0" fontId="12" fillId="0" borderId="4" xfId="2220" applyFont="1" applyBorder="1" applyAlignment="1">
      <alignment horizontal="left" vertical="center" indent="2"/>
    </xf>
    <xf numFmtId="0" fontId="19" fillId="0" borderId="0" xfId="0" applyFont="1" applyAlignment="1">
      <alignment vertical="center"/>
    </xf>
    <xf numFmtId="0" fontId="14" fillId="0" borderId="0" xfId="2220">
      <alignment vertical="center"/>
    </xf>
    <xf numFmtId="0" fontId="20" fillId="0" borderId="4" xfId="2220" applyFont="1" applyBorder="1" applyAlignment="1">
      <alignment horizontal="center" vertical="center"/>
    </xf>
    <xf numFmtId="0" fontId="21" fillId="0" borderId="4" xfId="222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3" fontId="11" fillId="0" borderId="4" xfId="0" applyNumberFormat="1" applyFont="1" applyFill="1" applyBorder="1" applyAlignment="1" applyProtection="1">
      <alignment vertical="center"/>
    </xf>
    <xf numFmtId="179" fontId="12" fillId="0" borderId="4" xfId="222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 applyProtection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179" fontId="16" fillId="0" borderId="4" xfId="2220" applyNumberFormat="1" applyFont="1" applyFill="1" applyBorder="1" applyAlignment="1">
      <alignment horizontal="center" vertical="center"/>
    </xf>
    <xf numFmtId="0" fontId="15" fillId="0" borderId="4" xfId="2220" applyFont="1" applyFill="1" applyBorder="1" applyAlignment="1">
      <alignment vertical="center"/>
    </xf>
    <xf numFmtId="0" fontId="15" fillId="0" borderId="4" xfId="2220" applyFont="1" applyFill="1" applyBorder="1" applyAlignment="1">
      <alignment horizontal="center" vertical="center"/>
    </xf>
    <xf numFmtId="0" fontId="12" fillId="0" borderId="4" xfId="2220" applyFont="1" applyBorder="1" applyAlignment="1">
      <alignment horizontal="center" vertical="center"/>
    </xf>
    <xf numFmtId="0" fontId="15" fillId="0" borderId="4" xfId="222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7" fillId="0" borderId="4" xfId="1060" applyFont="1" applyFill="1" applyBorder="1" applyAlignment="1">
      <alignment horizontal="center" vertical="center" wrapText="1"/>
    </xf>
    <xf numFmtId="0" fontId="16" fillId="0" borderId="4" xfId="1061" applyFont="1" applyBorder="1" applyAlignment="1">
      <alignment horizontal="center" vertical="center"/>
    </xf>
    <xf numFmtId="0" fontId="16" fillId="0" borderId="4" xfId="1061" applyFont="1" applyBorder="1" applyAlignment="1">
      <alignment vertical="center"/>
    </xf>
    <xf numFmtId="0" fontId="16" fillId="0" borderId="4" xfId="1061" applyFont="1" applyBorder="1" applyAlignment="1">
      <alignment horizontal="left" vertical="center" wrapText="1"/>
    </xf>
    <xf numFmtId="0" fontId="16" fillId="0" borderId="4" xfId="106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2824" applyFont="1" applyAlignment="1">
      <alignment horizontal="center" vertical="center"/>
    </xf>
    <xf numFmtId="0" fontId="17" fillId="0" borderId="4" xfId="2824" applyFont="1" applyBorder="1">
      <alignment vertical="center"/>
    </xf>
    <xf numFmtId="0" fontId="16" fillId="0" borderId="4" xfId="2824" applyFont="1" applyBorder="1" applyAlignment="1">
      <alignment horizontal="left" vertical="center" indent="1"/>
    </xf>
    <xf numFmtId="0" fontId="16" fillId="0" borderId="4" xfId="2824" applyFont="1" applyBorder="1">
      <alignment vertical="center"/>
    </xf>
    <xf numFmtId="0" fontId="16" fillId="3" borderId="4" xfId="2824" applyFont="1" applyFill="1" applyBorder="1" applyAlignment="1">
      <alignment horizontal="left" vertical="center" indent="1"/>
    </xf>
    <xf numFmtId="0" fontId="24" fillId="0" borderId="0" xfId="266" applyFont="1">
      <alignment vertical="center"/>
    </xf>
    <xf numFmtId="0" fontId="25" fillId="0" borderId="0" xfId="266">
      <alignment vertical="center"/>
    </xf>
    <xf numFmtId="0" fontId="13" fillId="0" borderId="0" xfId="266" applyFont="1">
      <alignment vertical="center"/>
    </xf>
    <xf numFmtId="0" fontId="25" fillId="0" borderId="0" xfId="266" applyAlignment="1">
      <alignment horizontal="left" vertical="center" wrapText="1"/>
    </xf>
    <xf numFmtId="0" fontId="15" fillId="0" borderId="4" xfId="266" applyFont="1" applyFill="1" applyBorder="1" applyAlignment="1">
      <alignment horizontal="center" vertical="center" wrapText="1"/>
    </xf>
    <xf numFmtId="49" fontId="17" fillId="0" borderId="4" xfId="2191" applyNumberFormat="1" applyFont="1" applyBorder="1" applyAlignment="1">
      <alignment horizontal="left" vertical="center" wrapText="1"/>
    </xf>
    <xf numFmtId="0" fontId="15" fillId="0" borderId="4" xfId="266" applyFont="1" applyBorder="1" applyAlignment="1">
      <alignment horizontal="center" vertical="center" wrapText="1"/>
    </xf>
    <xf numFmtId="49" fontId="16" fillId="0" borderId="4" xfId="2191" applyNumberFormat="1" applyFont="1" applyBorder="1" applyAlignment="1">
      <alignment horizontal="left" vertical="center" wrapText="1"/>
    </xf>
    <xf numFmtId="0" fontId="16" fillId="0" borderId="4" xfId="266" applyFont="1" applyBorder="1" applyAlignment="1">
      <alignment horizontal="center" vertical="center" wrapText="1"/>
    </xf>
    <xf numFmtId="0" fontId="21" fillId="0" borderId="0" xfId="266" applyFont="1">
      <alignment vertical="center"/>
    </xf>
    <xf numFmtId="0" fontId="12" fillId="0" borderId="4" xfId="266" applyFont="1" applyBorder="1" applyAlignment="1">
      <alignment horizontal="center" vertical="center" wrapText="1"/>
    </xf>
    <xf numFmtId="0" fontId="25" fillId="0" borderId="0" xfId="2851">
      <alignment vertical="center"/>
    </xf>
    <xf numFmtId="193" fontId="25" fillId="0" borderId="0" xfId="2851" applyNumberFormat="1">
      <alignment vertical="center"/>
    </xf>
    <xf numFmtId="0" fontId="13" fillId="0" borderId="0" xfId="2851" applyFont="1">
      <alignment vertical="center"/>
    </xf>
    <xf numFmtId="0" fontId="15" fillId="0" borderId="4" xfId="2851" applyFont="1" applyFill="1" applyBorder="1" applyAlignment="1">
      <alignment horizontal="center" vertical="center"/>
    </xf>
    <xf numFmtId="0" fontId="12" fillId="0" borderId="4" xfId="3382" applyFont="1" applyFill="1" applyBorder="1" applyAlignment="1">
      <alignment horizontal="left" vertical="center"/>
    </xf>
    <xf numFmtId="193" fontId="26" fillId="0" borderId="0" xfId="2188" applyNumberFormat="1" applyFont="1"/>
    <xf numFmtId="1" fontId="25" fillId="0" borderId="0" xfId="2851" applyNumberFormat="1">
      <alignment vertical="center"/>
    </xf>
    <xf numFmtId="1" fontId="21" fillId="0" borderId="0" xfId="2851" applyNumberFormat="1" applyFo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0" fillId="0" borderId="0" xfId="1060" applyFont="1" applyFill="1"/>
    <xf numFmtId="1" fontId="9" fillId="0" borderId="4" xfId="860" applyNumberFormat="1" applyFont="1" applyFill="1" applyBorder="1" applyAlignment="1" applyProtection="1">
      <alignment vertical="center"/>
      <protection locked="0"/>
    </xf>
    <xf numFmtId="0" fontId="28" fillId="0" borderId="4" xfId="860" applyFont="1" applyFill="1" applyBorder="1" applyAlignment="1"/>
    <xf numFmtId="1" fontId="28" fillId="0" borderId="4" xfId="860" applyNumberFormat="1" applyFont="1" applyFill="1" applyBorder="1" applyAlignment="1" applyProtection="1">
      <alignment horizontal="left" vertical="center"/>
      <protection locked="0"/>
    </xf>
    <xf numFmtId="0" fontId="28" fillId="0" borderId="4" xfId="0" applyFont="1" applyBorder="1" applyAlignment="1">
      <alignment horizontal="center" vertical="center" wrapText="1"/>
    </xf>
    <xf numFmtId="1" fontId="28" fillId="0" borderId="4" xfId="860" applyNumberFormat="1" applyFont="1" applyFill="1" applyBorder="1" applyAlignment="1" applyProtection="1">
      <alignment vertical="center"/>
      <protection locked="0"/>
    </xf>
    <xf numFmtId="0" fontId="28" fillId="0" borderId="4" xfId="0" applyFont="1" applyBorder="1" applyAlignment="1">
      <alignment vertical="center"/>
    </xf>
    <xf numFmtId="1" fontId="28" fillId="3" borderId="4" xfId="860" applyNumberFormat="1" applyFont="1" applyFill="1" applyBorder="1" applyAlignment="1" applyProtection="1">
      <alignment horizontal="left" vertical="center"/>
      <protection locked="0"/>
    </xf>
    <xf numFmtId="0" fontId="28" fillId="3" borderId="4" xfId="860" applyNumberFormat="1" applyFont="1" applyFill="1" applyBorder="1" applyAlignment="1" applyProtection="1">
      <alignment vertical="center"/>
      <protection locked="0"/>
    </xf>
    <xf numFmtId="0" fontId="28" fillId="0" borderId="4" xfId="860" applyNumberFormat="1" applyFont="1" applyFill="1" applyBorder="1" applyAlignment="1" applyProtection="1">
      <alignment vertical="center"/>
      <protection locked="0"/>
    </xf>
    <xf numFmtId="0" fontId="9" fillId="0" borderId="4" xfId="860" applyFont="1" applyFill="1" applyBorder="1" applyAlignment="1">
      <alignment horizontal="center" vertical="center"/>
    </xf>
    <xf numFmtId="0" fontId="0" fillId="0" borderId="0" xfId="1060" applyFont="1"/>
    <xf numFmtId="0" fontId="27" fillId="0" borderId="0" xfId="1060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179" fontId="28" fillId="0" borderId="4" xfId="0" applyNumberFormat="1" applyFont="1" applyBorder="1" applyAlignment="1">
      <alignment horizontal="center" vertical="center" wrapText="1"/>
    </xf>
    <xf numFmtId="0" fontId="15" fillId="0" borderId="1" xfId="2220" applyFont="1" applyBorder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9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2220" applyFont="1" applyBorder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106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0" fillId="0" borderId="1" xfId="1060" applyFont="1" applyFill="1" applyBorder="1" applyAlignment="1">
      <alignment horizontal="center" vertical="center"/>
    </xf>
    <xf numFmtId="1" fontId="17" fillId="0" borderId="4" xfId="106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060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4" xfId="860" applyFont="1" applyFill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78" fontId="16" fillId="0" borderId="4" xfId="0" applyNumberFormat="1" applyFont="1" applyBorder="1" applyAlignment="1">
      <alignment vertical="center"/>
    </xf>
    <xf numFmtId="0" fontId="78" fillId="0" borderId="1" xfId="1060" applyFont="1" applyFill="1" applyBorder="1" applyAlignment="1">
      <alignment horizontal="center" vertical="center" wrapText="1"/>
    </xf>
    <xf numFmtId="0" fontId="78" fillId="0" borderId="4" xfId="1060" applyFont="1" applyFill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9" fillId="0" borderId="4" xfId="1060" applyFont="1" applyFill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9" fontId="7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191" fontId="19" fillId="0" borderId="4" xfId="0" applyNumberFormat="1" applyFont="1" applyFill="1" applyBorder="1" applyAlignment="1" applyProtection="1">
      <alignment horizontal="center" vertical="center"/>
    </xf>
    <xf numFmtId="191" fontId="28" fillId="0" borderId="4" xfId="860" applyNumberFormat="1" applyFont="1" applyFill="1" applyBorder="1" applyAlignment="1">
      <alignment horizontal="center"/>
    </xf>
    <xf numFmtId="191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2851" applyFont="1" applyAlignment="1">
      <alignment horizontal="right" vertical="center"/>
    </xf>
    <xf numFmtId="0" fontId="20" fillId="0" borderId="4" xfId="2851" applyFont="1" applyFill="1" applyBorder="1" applyAlignment="1">
      <alignment horizontal="center" vertical="center"/>
    </xf>
    <xf numFmtId="193" fontId="13" fillId="0" borderId="0" xfId="2851" applyNumberFormat="1" applyFont="1">
      <alignment vertical="center"/>
    </xf>
    <xf numFmtId="0" fontId="81" fillId="0" borderId="0" xfId="2220" applyFont="1" applyBorder="1" applyAlignment="1">
      <alignment horizontal="right" vertical="center"/>
    </xf>
    <xf numFmtId="0" fontId="78" fillId="0" borderId="4" xfId="2824" applyFont="1" applyBorder="1" applyAlignment="1">
      <alignment horizontal="center" vertical="center" wrapText="1"/>
    </xf>
    <xf numFmtId="0" fontId="20" fillId="0" borderId="4" xfId="266" applyFont="1" applyFill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/>
    </xf>
    <xf numFmtId="0" fontId="14" fillId="0" borderId="0" xfId="2220" applyAlignment="1">
      <alignment horizontal="center" vertical="center"/>
    </xf>
    <xf numFmtId="0" fontId="81" fillId="0" borderId="0" xfId="2220" applyFont="1" applyBorder="1" applyAlignment="1">
      <alignment horizontal="center" vertical="center"/>
    </xf>
    <xf numFmtId="0" fontId="78" fillId="0" borderId="4" xfId="1593" applyFont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222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4" xfId="2220" applyFont="1" applyBorder="1" applyAlignment="1">
      <alignment horizontal="center" vertical="center" wrapText="1"/>
    </xf>
    <xf numFmtId="179" fontId="12" fillId="0" borderId="4" xfId="2220" applyNumberFormat="1" applyFont="1" applyBorder="1" applyAlignment="1">
      <alignment horizontal="center" vertical="center"/>
    </xf>
    <xf numFmtId="191" fontId="0" fillId="0" borderId="5" xfId="1569" applyNumberFormat="1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187" fontId="78" fillId="0" borderId="4" xfId="3839" applyNumberFormat="1" applyFont="1" applyBorder="1" applyAlignment="1">
      <alignment horizontal="center" vertical="center" wrapText="1"/>
    </xf>
    <xf numFmtId="0" fontId="20" fillId="0" borderId="4" xfId="3415" applyNumberFormat="1" applyFont="1" applyFill="1" applyBorder="1" applyAlignment="1" applyProtection="1">
      <alignment horizontal="center" vertical="center" wrapText="1"/>
    </xf>
    <xf numFmtId="0" fontId="78" fillId="0" borderId="0" xfId="3415" applyFont="1" applyAlignment="1"/>
    <xf numFmtId="187" fontId="29" fillId="0" borderId="0" xfId="3839" applyNumberFormat="1" applyFont="1" applyAlignment="1">
      <alignment horizontal="center" vertical="center"/>
    </xf>
    <xf numFmtId="191" fontId="11" fillId="0" borderId="4" xfId="3415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83" fillId="0" borderId="0" xfId="518" applyFont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179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8" fillId="0" borderId="24" xfId="86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91" fontId="19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" fillId="0" borderId="0" xfId="1060" applyFont="1"/>
    <xf numFmtId="0" fontId="1" fillId="0" borderId="0" xfId="106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191" fontId="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191" fontId="1" fillId="0" borderId="0" xfId="0" applyNumberFormat="1" applyFont="1" applyFill="1" applyBorder="1" applyAlignment="1" applyProtection="1">
      <alignment horizontal="center" vertical="center"/>
      <protection locked="0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24" xfId="2191" applyNumberFormat="1" applyFont="1" applyBorder="1" applyAlignment="1">
      <alignment horizontal="left" vertical="center" wrapText="1"/>
    </xf>
    <xf numFmtId="0" fontId="12" fillId="0" borderId="24" xfId="266" applyFont="1" applyBorder="1" applyAlignment="1">
      <alignment horizontal="center" vertical="center" wrapText="1"/>
    </xf>
    <xf numFmtId="178" fontId="12" fillId="0" borderId="4" xfId="2220" applyNumberFormat="1" applyFont="1" applyBorder="1" applyAlignment="1">
      <alignment horizontal="center" vertical="center"/>
    </xf>
    <xf numFmtId="1" fontId="12" fillId="0" borderId="4" xfId="2851" applyNumberFormat="1" applyFont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179" fontId="16" fillId="0" borderId="24" xfId="2220" applyNumberFormat="1" applyFont="1" applyFill="1" applyBorder="1" applyAlignment="1">
      <alignment horizontal="center" vertical="center"/>
    </xf>
    <xf numFmtId="0" fontId="5" fillId="0" borderId="24" xfId="518" applyFont="1" applyFill="1" applyBorder="1" applyAlignment="1">
      <alignment vertical="center" wrapText="1"/>
    </xf>
    <xf numFmtId="0" fontId="5" fillId="0" borderId="24" xfId="518" applyFont="1" applyBorder="1" applyAlignment="1">
      <alignment vertical="center" wrapText="1"/>
    </xf>
    <xf numFmtId="0" fontId="6" fillId="0" borderId="24" xfId="518" applyFont="1" applyBorder="1" applyAlignment="1">
      <alignment vertical="center"/>
    </xf>
    <xf numFmtId="0" fontId="5" fillId="0" borderId="24" xfId="597" applyFont="1" applyBorder="1" applyAlignment="1">
      <alignment vertical="center" wrapText="1"/>
    </xf>
    <xf numFmtId="0" fontId="6" fillId="0" borderId="24" xfId="597" applyFont="1" applyBorder="1" applyAlignment="1">
      <alignment vertical="center"/>
    </xf>
    <xf numFmtId="0" fontId="77" fillId="0" borderId="0" xfId="1060" applyFont="1" applyFill="1" applyAlignment="1">
      <alignment horizontal="center"/>
    </xf>
    <xf numFmtId="0" fontId="80" fillId="0" borderId="0" xfId="2851" applyFont="1" applyAlignment="1">
      <alignment horizontal="center" vertical="center"/>
    </xf>
    <xf numFmtId="0" fontId="25" fillId="0" borderId="6" xfId="2851" applyBorder="1" applyAlignment="1">
      <alignment horizontal="left" vertical="center"/>
    </xf>
    <xf numFmtId="0" fontId="80" fillId="0" borderId="0" xfId="266" applyFont="1" applyAlignment="1">
      <alignment horizontal="center" vertical="center"/>
    </xf>
    <xf numFmtId="0" fontId="14" fillId="0" borderId="0" xfId="266" applyFont="1" applyAlignment="1">
      <alignment vertical="center"/>
    </xf>
    <xf numFmtId="0" fontId="77" fillId="0" borderId="0" xfId="2824" applyFont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80" fillId="0" borderId="0" xfId="2220" applyFont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80" fillId="0" borderId="0" xfId="3415" applyNumberFormat="1" applyFont="1" applyFill="1" applyBorder="1" applyAlignment="1" applyProtection="1">
      <alignment horizontal="center" vertical="center"/>
    </xf>
    <xf numFmtId="0" fontId="82" fillId="0" borderId="0" xfId="518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4" xfId="518" applyFont="1" applyBorder="1" applyAlignment="1">
      <alignment horizontal="left" vertical="center"/>
    </xf>
    <xf numFmtId="0" fontId="0" fillId="0" borderId="0" xfId="518" applyFont="1" applyAlignment="1">
      <alignment horizontal="left" vertical="center" wrapText="1"/>
    </xf>
    <xf numFmtId="0" fontId="3" fillId="0" borderId="24" xfId="518" applyFont="1" applyBorder="1" applyAlignment="1">
      <alignment horizontal="left" vertical="center"/>
    </xf>
    <xf numFmtId="0" fontId="5" fillId="0" borderId="1" xfId="597" applyFont="1" applyBorder="1" applyAlignment="1">
      <alignment horizontal="left" vertical="center"/>
    </xf>
    <xf numFmtId="0" fontId="5" fillId="0" borderId="3" xfId="597" applyFont="1" applyBorder="1" applyAlignment="1">
      <alignment horizontal="left" vertical="center"/>
    </xf>
    <xf numFmtId="0" fontId="78" fillId="0" borderId="24" xfId="2824" applyFont="1" applyBorder="1" applyAlignment="1">
      <alignment horizontal="center" vertical="center" wrapText="1"/>
    </xf>
    <xf numFmtId="0" fontId="20" fillId="0" borderId="24" xfId="222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7" fillId="0" borderId="24" xfId="2824" applyFont="1" applyBorder="1" applyAlignment="1">
      <alignment horizontal="left" vertical="center" wrapText="1"/>
    </xf>
    <xf numFmtId="0" fontId="15" fillId="0" borderId="24" xfId="222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2824" applyFont="1" applyBorder="1">
      <alignment vertical="center"/>
    </xf>
    <xf numFmtId="191" fontId="16" fillId="0" borderId="24" xfId="2824" applyNumberFormat="1" applyFont="1" applyBorder="1" applyAlignment="1">
      <alignment horizontal="center" vertical="center"/>
    </xf>
    <xf numFmtId="191" fontId="16" fillId="0" borderId="24" xfId="0" applyNumberFormat="1" applyFont="1" applyFill="1" applyBorder="1" applyAlignment="1">
      <alignment horizontal="center" vertical="center"/>
    </xf>
    <xf numFmtId="0" fontId="16" fillId="0" borderId="24" xfId="2824" applyFont="1" applyBorder="1" applyAlignment="1">
      <alignment horizontal="left" vertical="center" indent="1"/>
    </xf>
  </cellXfs>
  <cellStyles count="4949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5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6"/>
    <cellStyle name="?鹎%U龡&amp;H齲_x0001_C铣_x0014__x0007__x0001__x0001_ 2 2 4 2 2" xfId="44"/>
    <cellStyle name="?鹎%U龡&amp;H齲_x0001_C铣_x0014__x0007__x0001__x0001_ 2 2 4 3" xfId="438"/>
    <cellStyle name="?鹎%U龡&amp;H齲_x0001_C铣_x0014__x0007__x0001__x0001_ 2 2 4 3 2" xfId="439"/>
    <cellStyle name="?鹎%U龡&amp;H齲_x0001_C铣_x0014__x0007__x0001__x0001_ 2 2 4 4" xfId="441"/>
    <cellStyle name="?鹎%U龡&amp;H齲_x0001_C铣_x0014__x0007__x0001__x0001_ 2 2 4 4 2" xfId="442"/>
    <cellStyle name="?鹎%U龡&amp;H齲_x0001_C铣_x0014__x0007__x0001__x0001_ 2 2 4 5" xfId="444"/>
    <cellStyle name="?鹎%U龡&amp;H齲_x0001_C铣_x0014__x0007__x0001__x0001_ 2 2 4_2015财政决算公开" xfId="448"/>
    <cellStyle name="?鹎%U龡&amp;H齲_x0001_C铣_x0014__x0007__x0001__x0001_ 2 2 5" xfId="450"/>
    <cellStyle name="?鹎%U龡&amp;H齲_x0001_C铣_x0014__x0007__x0001__x0001_ 2 2 5 2" xfId="453"/>
    <cellStyle name="?鹎%U龡&amp;H齲_x0001_C铣_x0014__x0007__x0001__x0001_ 2 2 5 2 2" xfId="457"/>
    <cellStyle name="?鹎%U龡&amp;H齲_x0001_C铣_x0014__x0007__x0001__x0001_ 2 2 5 3" xfId="459"/>
    <cellStyle name="?鹎%U龡&amp;H齲_x0001_C铣_x0014__x0007__x0001__x0001_ 2 2 5 3 2" xfId="461"/>
    <cellStyle name="?鹎%U龡&amp;H齲_x0001_C铣_x0014__x0007__x0001__x0001_ 2 2 5 4" xfId="464"/>
    <cellStyle name="?鹎%U龡&amp;H齲_x0001_C铣_x0014__x0007__x0001__x0001_ 2 2 5 4 2" xfId="465"/>
    <cellStyle name="?鹎%U龡&amp;H齲_x0001_C铣_x0014__x0007__x0001__x0001_ 2 2 5 5" xfId="470"/>
    <cellStyle name="?鹎%U龡&amp;H齲_x0001_C铣_x0014__x0007__x0001__x0001_ 2 2 5_2015财政决算公开" xfId="473"/>
    <cellStyle name="?鹎%U龡&amp;H齲_x0001_C铣_x0014__x0007__x0001__x0001_ 2 2 6" xfId="476"/>
    <cellStyle name="?鹎%U龡&amp;H齲_x0001_C铣_x0014__x0007__x0001__x0001_ 2 2 6 2" xfId="480"/>
    <cellStyle name="?鹎%U龡&amp;H齲_x0001_C铣_x0014__x0007__x0001__x0001_ 2 2 6 2 2" xfId="488"/>
    <cellStyle name="?鹎%U龡&amp;H齲_x0001_C铣_x0014__x0007__x0001__x0001_ 2 2 6 3" xfId="491"/>
    <cellStyle name="?鹎%U龡&amp;H齲_x0001_C铣_x0014__x0007__x0001__x0001_ 2 2 6 3 2" xfId="496"/>
    <cellStyle name="?鹎%U龡&amp;H齲_x0001_C铣_x0014__x0007__x0001__x0001_ 2 2 6 4" xfId="499"/>
    <cellStyle name="?鹎%U龡&amp;H齲_x0001_C铣_x0014__x0007__x0001__x0001_ 2 2 6_2015财政决算公开" xfId="501"/>
    <cellStyle name="?鹎%U龡&amp;H齲_x0001_C铣_x0014__x0007__x0001__x0001_ 2 2 7" xfId="505"/>
    <cellStyle name="?鹎%U龡&amp;H齲_x0001_C铣_x0014__x0007__x0001__x0001_ 2 2 7 2" xfId="509"/>
    <cellStyle name="?鹎%U龡&amp;H齲_x0001_C铣_x0014__x0007__x0001__x0001_ 2 2 7 2 2" xfId="315"/>
    <cellStyle name="?鹎%U龡&amp;H齲_x0001_C铣_x0014__x0007__x0001__x0001_ 2 2 7 3" xfId="515"/>
    <cellStyle name="?鹎%U龡&amp;H齲_x0001_C铣_x0014__x0007__x0001__x0001_ 2 2 7 3 2" xfId="517"/>
    <cellStyle name="?鹎%U龡&amp;H齲_x0001_C铣_x0014__x0007__x0001__x0001_ 2 2 7 4" xfId="520"/>
    <cellStyle name="?鹎%U龡&amp;H齲_x0001_C铣_x0014__x0007__x0001__x0001_ 2 2 7 4 2" xfId="354"/>
    <cellStyle name="?鹎%U龡&amp;H齲_x0001_C铣_x0014__x0007__x0001__x0001_ 2 2 7 5" xfId="526"/>
    <cellStyle name="?鹎%U龡&amp;H齲_x0001_C铣_x0014__x0007__x0001__x0001_ 2 2 7_2015财政决算公开" xfId="529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5"/>
    <cellStyle name="?鹎%U龡&amp;H齲_x0001_C铣_x0014__x0007__x0001__x0001_ 2 2 9 2" xfId="385"/>
    <cellStyle name="?鹎%U龡&amp;H齲_x0001_C铣_x0014__x0007__x0001__x0001_ 2 2_2015财政决算公开" xfId="541"/>
    <cellStyle name="?鹎%U龡&amp;H齲_x0001_C铣_x0014__x0007__x0001__x0001_ 2 3" xfId="531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2"/>
    <cellStyle name="?鹎%U龡&amp;H齲_x0001_C铣_x0014__x0007__x0001__x0001_ 2 3 2 2 2" xfId="544"/>
    <cellStyle name="?鹎%U龡&amp;H齲_x0001_C铣_x0014__x0007__x0001__x0001_ 2 3 2 2 2 2" xfId="545"/>
    <cellStyle name="?鹎%U龡&amp;H齲_x0001_C铣_x0014__x0007__x0001__x0001_ 2 3 2 2 3" xfId="478"/>
    <cellStyle name="?鹎%U龡&amp;H齲_x0001_C铣_x0014__x0007__x0001__x0001_ 2 3 2 2 3 2" xfId="482"/>
    <cellStyle name="?鹎%U龡&amp;H齲_x0001_C铣_x0014__x0007__x0001__x0001_ 2 3 2 2 4" xfId="489"/>
    <cellStyle name="?鹎%U龡&amp;H齲_x0001_C铣_x0014__x0007__x0001__x0001_ 2 3 2 2 4 2" xfId="492"/>
    <cellStyle name="?鹎%U龡&amp;H齲_x0001_C铣_x0014__x0007__x0001__x0001_ 2 3 2 2 5" xfId="497"/>
    <cellStyle name="?鹎%U龡&amp;H齲_x0001_C铣_x0014__x0007__x0001__x0001_ 2 3 2 2_2015财政决算公开" xfId="548"/>
    <cellStyle name="?鹎%U龡&amp;H齲_x0001_C铣_x0014__x0007__x0001__x0001_ 2 3 2 3" xfId="549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7"/>
    <cellStyle name="?鹎%U龡&amp;H齲_x0001_C铣_x0014__x0007__x0001__x0001_ 2 3 2 3 3 2" xfId="313"/>
    <cellStyle name="?鹎%U龡&amp;H齲_x0001_C铣_x0014__x0007__x0001__x0001_ 2 3 2 3 4" xfId="514"/>
    <cellStyle name="?鹎%U龡&amp;H齲_x0001_C铣_x0014__x0007__x0001__x0001_ 2 3 2 3_2015财政决算公开" xfId="550"/>
    <cellStyle name="?鹎%U龡&amp;H齲_x0001_C铣_x0014__x0007__x0001__x0001_ 2 3 2 4" xfId="553"/>
    <cellStyle name="?鹎%U龡&amp;H齲_x0001_C铣_x0014__x0007__x0001__x0001_ 2 3 2 4 2" xfId="554"/>
    <cellStyle name="?鹎%U龡&amp;H齲_x0001_C铣_x0014__x0007__x0001__x0001_ 2 3 2 4 2 2" xfId="557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1"/>
    <cellStyle name="?鹎%U龡&amp;H齲_x0001_C铣_x0014__x0007__x0001__x0001_ 2 3 2 5" xfId="562"/>
    <cellStyle name="?鹎%U龡&amp;H齲_x0001_C铣_x0014__x0007__x0001__x0001_ 2 3 2 5 2" xfId="563"/>
    <cellStyle name="?鹎%U龡&amp;H齲_x0001_C铣_x0014__x0007__x0001__x0001_ 2 3 2 6" xfId="564"/>
    <cellStyle name="?鹎%U龡&amp;H齲_x0001_C铣_x0014__x0007__x0001__x0001_ 2 3 2 6 2" xfId="565"/>
    <cellStyle name="?鹎%U龡&amp;H齲_x0001_C铣_x0014__x0007__x0001__x0001_ 2 3 2 7" xfId="569"/>
    <cellStyle name="?鹎%U龡&amp;H齲_x0001_C铣_x0014__x0007__x0001__x0001_ 2 3 2 7 2" xfId="571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2"/>
    <cellStyle name="?鹎%U龡&amp;H齲_x0001_C铣_x0014__x0007__x0001__x0001_ 2 3 3 2" xfId="573"/>
    <cellStyle name="?鹎%U龡&amp;H齲_x0001_C铣_x0014__x0007__x0001__x0001_ 2 3 3 2 2" xfId="323"/>
    <cellStyle name="?鹎%U龡&amp;H齲_x0001_C铣_x0014__x0007__x0001__x0001_ 2 3 3 3" xfId="574"/>
    <cellStyle name="?鹎%U龡&amp;H齲_x0001_C铣_x0014__x0007__x0001__x0001_ 2 3 3 3 2" xfId="575"/>
    <cellStyle name="?鹎%U龡&amp;H齲_x0001_C铣_x0014__x0007__x0001__x0001_ 2 3 3 4" xfId="28"/>
    <cellStyle name="?鹎%U龡&amp;H齲_x0001_C铣_x0014__x0007__x0001__x0001_ 2 3 3 4 2" xfId="576"/>
    <cellStyle name="?鹎%U龡&amp;H齲_x0001_C铣_x0014__x0007__x0001__x0001_ 2 3 3 5" xfId="578"/>
    <cellStyle name="?鹎%U龡&amp;H齲_x0001_C铣_x0014__x0007__x0001__x0001_ 2 3 3_2015财政决算公开" xfId="582"/>
    <cellStyle name="?鹎%U龡&amp;H齲_x0001_C铣_x0014__x0007__x0001__x0001_ 2 3 4" xfId="584"/>
    <cellStyle name="?鹎%U龡&amp;H齲_x0001_C铣_x0014__x0007__x0001__x0001_ 2 3 4 2" xfId="585"/>
    <cellStyle name="?鹎%U龡&amp;H齲_x0001_C铣_x0014__x0007__x0001__x0001_ 2 3 4 2 2" xfId="588"/>
    <cellStyle name="?鹎%U龡&amp;H齲_x0001_C铣_x0014__x0007__x0001__x0001_ 2 3 4 3" xfId="590"/>
    <cellStyle name="?鹎%U龡&amp;H齲_x0001_C铣_x0014__x0007__x0001__x0001_ 2 3 4 3 2" xfId="242"/>
    <cellStyle name="?鹎%U龡&amp;H齲_x0001_C铣_x0014__x0007__x0001__x0001_ 2 3 4 4" xfId="591"/>
    <cellStyle name="?鹎%U龡&amp;H齲_x0001_C铣_x0014__x0007__x0001__x0001_ 2 3 4 4 2" xfId="593"/>
    <cellStyle name="?鹎%U龡&amp;H齲_x0001_C铣_x0014__x0007__x0001__x0001_ 2 3 4 5" xfId="595"/>
    <cellStyle name="?鹎%U龡&amp;H齲_x0001_C铣_x0014__x0007__x0001__x0001_ 2 3 4_2015财政决算公开" xfId="556"/>
    <cellStyle name="?鹎%U龡&amp;H齲_x0001_C铣_x0014__x0007__x0001__x0001_ 2 3 5" xfId="598"/>
    <cellStyle name="?鹎%U龡&amp;H齲_x0001_C铣_x0014__x0007__x0001__x0001_ 2 3 5 2" xfId="40"/>
    <cellStyle name="?鹎%U龡&amp;H齲_x0001_C铣_x0014__x0007__x0001__x0001_ 2 3 5 2 2" xfId="602"/>
    <cellStyle name="?鹎%U龡&amp;H齲_x0001_C铣_x0014__x0007__x0001__x0001_ 2 3 5 3" xfId="21"/>
    <cellStyle name="?鹎%U龡&amp;H齲_x0001_C铣_x0014__x0007__x0001__x0001_ 2 3 5 3 2" xfId="606"/>
    <cellStyle name="?鹎%U龡&amp;H齲_x0001_C铣_x0014__x0007__x0001__x0001_ 2 3 5 4" xfId="58"/>
    <cellStyle name="?鹎%U龡&amp;H齲_x0001_C铣_x0014__x0007__x0001__x0001_ 2 3 5_2015财政决算公开" xfId="610"/>
    <cellStyle name="?鹎%U龡&amp;H齲_x0001_C铣_x0014__x0007__x0001__x0001_ 2 3 6" xfId="613"/>
    <cellStyle name="?鹎%U龡&amp;H齲_x0001_C铣_x0014__x0007__x0001__x0001_ 2 3 6 2" xfId="615"/>
    <cellStyle name="?鹎%U龡&amp;H齲_x0001_C铣_x0014__x0007__x0001__x0001_ 2 3 6 2 2" xfId="617"/>
    <cellStyle name="?鹎%U龡&amp;H齲_x0001_C铣_x0014__x0007__x0001__x0001_ 2 3 6 3" xfId="620"/>
    <cellStyle name="?鹎%U龡&amp;H齲_x0001_C铣_x0014__x0007__x0001__x0001_ 2 3 6 3 2" xfId="622"/>
    <cellStyle name="?鹎%U龡&amp;H齲_x0001_C铣_x0014__x0007__x0001__x0001_ 2 3 6 4" xfId="623"/>
    <cellStyle name="?鹎%U龡&amp;H齲_x0001_C铣_x0014__x0007__x0001__x0001_ 2 3 6 4 2" xfId="628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2"/>
    <cellStyle name="?鹎%U龡&amp;H齲_x0001_C铣_x0014__x0007__x0001__x0001_ 2 3 7 2" xfId="635"/>
    <cellStyle name="?鹎%U龡&amp;H齲_x0001_C铣_x0014__x0007__x0001__x0001_ 2 3 8" xfId="640"/>
    <cellStyle name="?鹎%U龡&amp;H齲_x0001_C铣_x0014__x0007__x0001__x0001_ 2 3 8 2" xfId="644"/>
    <cellStyle name="?鹎%U龡&amp;H齲_x0001_C铣_x0014__x0007__x0001__x0001_ 2 3 9" xfId="647"/>
    <cellStyle name="?鹎%U龡&amp;H齲_x0001_C铣_x0014__x0007__x0001__x0001_ 2 3 9 2" xfId="649"/>
    <cellStyle name="?鹎%U龡&amp;H齲_x0001_C铣_x0014__x0007__x0001__x0001_ 2 3_2015财政决算公开" xfId="586"/>
    <cellStyle name="?鹎%U龡&amp;H齲_x0001_C铣_x0014__x0007__x0001__x0001_ 2 4" xfId="391"/>
    <cellStyle name="?鹎%U龡&amp;H齲_x0001_C铣_x0014__x0007__x0001__x0001_ 2 4 10" xfId="519"/>
    <cellStyle name="?鹎%U龡&amp;H齲_x0001_C铣_x0014__x0007__x0001__x0001_ 2 4 2" xfId="650"/>
    <cellStyle name="?鹎%U龡&amp;H齲_x0001_C铣_x0014__x0007__x0001__x0001_ 2 4 2 2" xfId="79"/>
    <cellStyle name="?鹎%U龡&amp;H齲_x0001_C铣_x0014__x0007__x0001__x0001_ 2 4 2 2 2" xfId="656"/>
    <cellStyle name="?鹎%U龡&amp;H齲_x0001_C铣_x0014__x0007__x0001__x0001_ 2 4 2 2 2 2" xfId="658"/>
    <cellStyle name="?鹎%U龡&amp;H齲_x0001_C铣_x0014__x0007__x0001__x0001_ 2 4 2 2 3" xfId="663"/>
    <cellStyle name="?鹎%U龡&amp;H齲_x0001_C铣_x0014__x0007__x0001__x0001_ 2 4 2 2 3 2" xfId="667"/>
    <cellStyle name="?鹎%U龡&amp;H齲_x0001_C铣_x0014__x0007__x0001__x0001_ 2 4 2 2 4" xfId="673"/>
    <cellStyle name="?鹎%U龡&amp;H齲_x0001_C铣_x0014__x0007__x0001__x0001_ 2 4 2 2 4 2" xfId="678"/>
    <cellStyle name="?鹎%U龡&amp;H齲_x0001_C铣_x0014__x0007__x0001__x0001_ 2 4 2 2 5" xfId="238"/>
    <cellStyle name="?鹎%U龡&amp;H齲_x0001_C铣_x0014__x0007__x0001__x0001_ 2 4 2 2_2015财政决算公开" xfId="440"/>
    <cellStyle name="?鹎%U龡&amp;H齲_x0001_C铣_x0014__x0007__x0001__x0001_ 2 4 2 3" xfId="681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6"/>
    <cellStyle name="?鹎%U龡&amp;H齲_x0001_C铣_x0014__x0007__x0001__x0001_ 2 4 2 4" xfId="687"/>
    <cellStyle name="?鹎%U龡&amp;H齲_x0001_C铣_x0014__x0007__x0001__x0001_ 2 4 2 4 2" xfId="688"/>
    <cellStyle name="?鹎%U龡&amp;H齲_x0001_C铣_x0014__x0007__x0001__x0001_ 2 4 2 4 2 2" xfId="689"/>
    <cellStyle name="?鹎%U龡&amp;H齲_x0001_C铣_x0014__x0007__x0001__x0001_ 2 4 2 4 3" xfId="693"/>
    <cellStyle name="?鹎%U龡&amp;H齲_x0001_C铣_x0014__x0007__x0001__x0001_ 2 4 2 4 3 2" xfId="701"/>
    <cellStyle name="?鹎%U龡&amp;H齲_x0001_C铣_x0014__x0007__x0001__x0001_ 2 4 2 4 4" xfId="708"/>
    <cellStyle name="?鹎%U龡&amp;H齲_x0001_C铣_x0014__x0007__x0001__x0001_ 2 4 2 4 4 2" xfId="713"/>
    <cellStyle name="?鹎%U龡&amp;H齲_x0001_C铣_x0014__x0007__x0001__x0001_ 2 4 2 4 5" xfId="260"/>
    <cellStyle name="?鹎%U龡&amp;H齲_x0001_C铣_x0014__x0007__x0001__x0001_ 2 4 2 4_2015财政决算公开" xfId="715"/>
    <cellStyle name="?鹎%U龡&amp;H齲_x0001_C铣_x0014__x0007__x0001__x0001_ 2 4 2 5" xfId="716"/>
    <cellStyle name="?鹎%U龡&amp;H齲_x0001_C铣_x0014__x0007__x0001__x0001_ 2 4 2 5 2" xfId="34"/>
    <cellStyle name="?鹎%U龡&amp;H齲_x0001_C铣_x0014__x0007__x0001__x0001_ 2 4 2 6" xfId="657"/>
    <cellStyle name="?鹎%U龡&amp;H齲_x0001_C铣_x0014__x0007__x0001__x0001_ 2 4 2 6 2" xfId="717"/>
    <cellStyle name="?鹎%U龡&amp;H齲_x0001_C铣_x0014__x0007__x0001__x0001_ 2 4 2 7" xfId="721"/>
    <cellStyle name="?鹎%U龡&amp;H齲_x0001_C铣_x0014__x0007__x0001__x0001_ 2 4 2 7 2" xfId="724"/>
    <cellStyle name="?鹎%U龡&amp;H齲_x0001_C铣_x0014__x0007__x0001__x0001_ 2 4 2 8" xfId="343"/>
    <cellStyle name="?鹎%U龡&amp;H齲_x0001_C铣_x0014__x0007__x0001__x0001_ 2 4 2_2015财政决算公开" xfId="725"/>
    <cellStyle name="?鹎%U龡&amp;H齲_x0001_C铣_x0014__x0007__x0001__x0001_ 2 4 3" xfId="728"/>
    <cellStyle name="?鹎%U龡&amp;H齲_x0001_C铣_x0014__x0007__x0001__x0001_ 2 4 3 2" xfId="730"/>
    <cellStyle name="?鹎%U龡&amp;H齲_x0001_C铣_x0014__x0007__x0001__x0001_ 2 4 3 2 2" xfId="733"/>
    <cellStyle name="?鹎%U龡&amp;H齲_x0001_C铣_x0014__x0007__x0001__x0001_ 2 4 3 3" xfId="735"/>
    <cellStyle name="?鹎%U龡&amp;H齲_x0001_C铣_x0014__x0007__x0001__x0001_ 2 4 3 3 2" xfId="736"/>
    <cellStyle name="?鹎%U龡&amp;H齲_x0001_C铣_x0014__x0007__x0001__x0001_ 2 4 3 4" xfId="738"/>
    <cellStyle name="?鹎%U龡&amp;H齲_x0001_C铣_x0014__x0007__x0001__x0001_ 2 4 3 4 2" xfId="740"/>
    <cellStyle name="?鹎%U龡&amp;H齲_x0001_C铣_x0014__x0007__x0001__x0001_ 2 4 3 5" xfId="743"/>
    <cellStyle name="?鹎%U龡&amp;H齲_x0001_C铣_x0014__x0007__x0001__x0001_ 2 4 3_2015财政决算公开" xfId="747"/>
    <cellStyle name="?鹎%U龡&amp;H齲_x0001_C铣_x0014__x0007__x0001__x0001_ 2 4 4" xfId="749"/>
    <cellStyle name="?鹎%U龡&amp;H齲_x0001_C铣_x0014__x0007__x0001__x0001_ 2 4 4 2" xfId="751"/>
    <cellStyle name="?鹎%U龡&amp;H齲_x0001_C铣_x0014__x0007__x0001__x0001_ 2 4 4 2 2" xfId="468"/>
    <cellStyle name="?鹎%U龡&amp;H齲_x0001_C铣_x0014__x0007__x0001__x0001_ 2 4 4 3" xfId="753"/>
    <cellStyle name="?鹎%U龡&amp;H齲_x0001_C铣_x0014__x0007__x0001__x0001_ 2 4 4 3 2" xfId="90"/>
    <cellStyle name="?鹎%U龡&amp;H齲_x0001_C铣_x0014__x0007__x0001__x0001_ 2 4 4 4" xfId="756"/>
    <cellStyle name="?鹎%U龡&amp;H齲_x0001_C铣_x0014__x0007__x0001__x0001_ 2 4 4 4 2" xfId="525"/>
    <cellStyle name="?鹎%U龡&amp;H齲_x0001_C铣_x0014__x0007__x0001__x0001_ 2 4 4 5" xfId="758"/>
    <cellStyle name="?鹎%U龡&amp;H齲_x0001_C铣_x0014__x0007__x0001__x0001_ 2 4 4_2015财政决算公开" xfId="759"/>
    <cellStyle name="?鹎%U龡&amp;H齲_x0001_C铣_x0014__x0007__x0001__x0001_ 2 4 5" xfId="766"/>
    <cellStyle name="?鹎%U龡&amp;H齲_x0001_C铣_x0014__x0007__x0001__x0001_ 2 4 5 2" xfId="768"/>
    <cellStyle name="?鹎%U龡&amp;H齲_x0001_C铣_x0014__x0007__x0001__x0001_ 2 4 5 2 2" xfId="122"/>
    <cellStyle name="?鹎%U龡&amp;H齲_x0001_C铣_x0014__x0007__x0001__x0001_ 2 4 5 3" xfId="771"/>
    <cellStyle name="?鹎%U龡&amp;H齲_x0001_C铣_x0014__x0007__x0001__x0001_ 2 4 5 3 2" xfId="52"/>
    <cellStyle name="?鹎%U龡&amp;H齲_x0001_C铣_x0014__x0007__x0001__x0001_ 2 4 5 4" xfId="472"/>
    <cellStyle name="?鹎%U龡&amp;H齲_x0001_C铣_x0014__x0007__x0001__x0001_ 2 4 5_2015财政决算公开" xfId="627"/>
    <cellStyle name="?鹎%U龡&amp;H齲_x0001_C铣_x0014__x0007__x0001__x0001_ 2 4 6" xfId="773"/>
    <cellStyle name="?鹎%U龡&amp;H齲_x0001_C铣_x0014__x0007__x0001__x0001_ 2 4 6 2" xfId="776"/>
    <cellStyle name="?鹎%U龡&amp;H齲_x0001_C铣_x0014__x0007__x0001__x0001_ 2 4 6 2 2" xfId="781"/>
    <cellStyle name="?鹎%U龡&amp;H齲_x0001_C铣_x0014__x0007__x0001__x0001_ 2 4 6 3" xfId="784"/>
    <cellStyle name="?鹎%U龡&amp;H齲_x0001_C铣_x0014__x0007__x0001__x0001_ 2 4 6 3 2" xfId="791"/>
    <cellStyle name="?鹎%U龡&amp;H齲_x0001_C铣_x0014__x0007__x0001__x0001_ 2 4 6 4" xfId="793"/>
    <cellStyle name="?鹎%U龡&amp;H齲_x0001_C铣_x0014__x0007__x0001__x0001_ 2 4 6 4 2" xfId="796"/>
    <cellStyle name="?鹎%U龡&amp;H齲_x0001_C铣_x0014__x0007__x0001__x0001_ 2 4 6 5" xfId="786"/>
    <cellStyle name="?鹎%U龡&amp;H齲_x0001_C铣_x0014__x0007__x0001__x0001_ 2 4 6_2015财政决算公开" xfId="798"/>
    <cellStyle name="?鹎%U龡&amp;H齲_x0001_C铣_x0014__x0007__x0001__x0001_ 2 4 7" xfId="801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4"/>
    <cellStyle name="?鹎%U龡&amp;H齲_x0001_C铣_x0014__x0007__x0001__x0001_ 2 4 9" xfId="806"/>
    <cellStyle name="?鹎%U龡&amp;H齲_x0001_C铣_x0014__x0007__x0001__x0001_ 2 4 9 2" xfId="92"/>
    <cellStyle name="?鹎%U龡&amp;H齲_x0001_C铣_x0014__x0007__x0001__x0001_ 2 4_2015财政决算公开" xfId="808"/>
    <cellStyle name="?鹎%U龡&amp;H齲_x0001_C铣_x0014__x0007__x0001__x0001_ 2 5" xfId="744"/>
    <cellStyle name="?鹎%U龡&amp;H齲_x0001_C铣_x0014__x0007__x0001__x0001_ 2 5 2" xfId="809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1"/>
    <cellStyle name="?鹎%U龡&amp;H齲_x0001_C铣_x0014__x0007__x0001__x0001_ 2 5 4" xfId="680"/>
    <cellStyle name="?鹎%U龡&amp;H齲_x0001_C铣_x0014__x0007__x0001__x0001_ 2 5_2015财政决算公开" xfId="812"/>
    <cellStyle name="?鹎%U龡&amp;H齲_x0001_C铣_x0014__x0007__x0001__x0001_ 2 6" xfId="816"/>
    <cellStyle name="?鹎%U龡&amp;H齲_x0001_C铣_x0014__x0007__x0001__x0001_ 2 6 2" xfId="818"/>
    <cellStyle name="?鹎%U龡&amp;H齲_x0001_C铣_x0014__x0007__x0001__x0001_ 2 7" xfId="820"/>
    <cellStyle name="?鹎%U龡&amp;H齲_x0001_C铣_x0014__x0007__x0001__x0001_ 2 7 2" xfId="822"/>
    <cellStyle name="?鹎%U龡&amp;H齲_x0001_C铣_x0014__x0007__x0001__x0001_ 2 8" xfId="824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7"/>
    <cellStyle name="?鹎%U龡&amp;H齲_x0001_C铣_x0014__x0007__x0001__x0001_ 3 2 10" xfId="826"/>
    <cellStyle name="?鹎%U龡&amp;H齲_x0001_C铣_x0014__x0007__x0001__x0001_ 3 2 10 2" xfId="828"/>
    <cellStyle name="?鹎%U龡&amp;H齲_x0001_C铣_x0014__x0007__x0001__x0001_ 3 2 11" xfId="829"/>
    <cellStyle name="?鹎%U龡&amp;H齲_x0001_C铣_x0014__x0007__x0001__x0001_ 3 2 2" xfId="641"/>
    <cellStyle name="?鹎%U龡&amp;H齲_x0001_C铣_x0014__x0007__x0001__x0001_ 3 2 2 10" xfId="830"/>
    <cellStyle name="?鹎%U龡&amp;H齲_x0001_C铣_x0014__x0007__x0001__x0001_ 3 2 2 2" xfId="837"/>
    <cellStyle name="?鹎%U龡&amp;H齲_x0001_C铣_x0014__x0007__x0001__x0001_ 3 2 2 2 2" xfId="842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4"/>
    <cellStyle name="?鹎%U龡&amp;H齲_x0001_C铣_x0014__x0007__x0001__x0001_ 3 2 2 2 2 4" xfId="301"/>
    <cellStyle name="?鹎%U龡&amp;H齲_x0001_C铣_x0014__x0007__x0001__x0001_ 3 2 2 2 2 4 2" xfId="560"/>
    <cellStyle name="?鹎%U龡&amp;H齲_x0001_C铣_x0014__x0007__x0001__x0001_ 3 2 2 2 2 5" xfId="50"/>
    <cellStyle name="?鹎%U龡&amp;H齲_x0001_C铣_x0014__x0007__x0001__x0001_ 3 2 2 2 2_2015财政决算公开" xfId="836"/>
    <cellStyle name="?鹎%U龡&amp;H齲_x0001_C铣_x0014__x0007__x0001__x0001_ 3 2 2 2 3" xfId="848"/>
    <cellStyle name="?鹎%U龡&amp;H齲_x0001_C铣_x0014__x0007__x0001__x0001_ 3 2 2 2 3 2" xfId="851"/>
    <cellStyle name="?鹎%U龡&amp;H齲_x0001_C铣_x0014__x0007__x0001__x0001_ 3 2 2 2 3 2 2" xfId="815"/>
    <cellStyle name="?鹎%U龡&amp;H齲_x0001_C铣_x0014__x0007__x0001__x0001_ 3 2 2 2 3 3" xfId="853"/>
    <cellStyle name="?鹎%U龡&amp;H齲_x0001_C铣_x0014__x0007__x0001__x0001_ 3 2 2 2 3 3 2" xfId="855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4"/>
    <cellStyle name="?鹎%U龡&amp;H齲_x0001_C铣_x0014__x0007__x0001__x0001_ 3 2 2 2 4 3" xfId="857"/>
    <cellStyle name="?鹎%U龡&amp;H齲_x0001_C铣_x0014__x0007__x0001__x0001_ 3 2 2 2 4 3 2" xfId="861"/>
    <cellStyle name="?鹎%U龡&amp;H齲_x0001_C铣_x0014__x0007__x0001__x0001_ 3 2 2 2 4 4" xfId="863"/>
    <cellStyle name="?鹎%U龡&amp;H齲_x0001_C铣_x0014__x0007__x0001__x0001_ 3 2 2 2 4 4 2" xfId="866"/>
    <cellStyle name="?鹎%U龡&amp;H齲_x0001_C铣_x0014__x0007__x0001__x0001_ 3 2 2 2 4 5" xfId="446"/>
    <cellStyle name="?鹎%U龡&amp;H齲_x0001_C铣_x0014__x0007__x0001__x0001_ 3 2 2 2 4_2015财政决算公开" xfId="868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71"/>
    <cellStyle name="?鹎%U龡&amp;H齲_x0001_C铣_x0014__x0007__x0001__x0001_ 3 2 2 2 7" xfId="873"/>
    <cellStyle name="?鹎%U龡&amp;H齲_x0001_C铣_x0014__x0007__x0001__x0001_ 3 2 2 2 7 2" xfId="477"/>
    <cellStyle name="?鹎%U龡&amp;H齲_x0001_C铣_x0014__x0007__x0001__x0001_ 3 2 2 2 8" xfId="418"/>
    <cellStyle name="?鹎%U龡&amp;H齲_x0001_C铣_x0014__x0007__x0001__x0001_ 3 2 2 2_2015财政决算公开" xfId="879"/>
    <cellStyle name="?鹎%U龡&amp;H齲_x0001_C铣_x0014__x0007__x0001__x0001_ 3 2 2 3" xfId="581"/>
    <cellStyle name="?鹎%U龡&amp;H齲_x0001_C铣_x0014__x0007__x0001__x0001_ 3 2 2 3 2" xfId="883"/>
    <cellStyle name="?鹎%U龡&amp;H齲_x0001_C铣_x0014__x0007__x0001__x0001_ 3 2 2 3 2 2" xfId="358"/>
    <cellStyle name="?鹎%U龡&amp;H齲_x0001_C铣_x0014__x0007__x0001__x0001_ 3 2 2 3 3" xfId="885"/>
    <cellStyle name="?鹎%U龡&amp;H齲_x0001_C铣_x0014__x0007__x0001__x0001_ 3 2 2 3 3 2" xfId="547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8"/>
    <cellStyle name="?鹎%U龡&amp;H齲_x0001_C铣_x0014__x0007__x0001__x0001_ 3 2 2 4 2" xfId="662"/>
    <cellStyle name="?鹎%U龡&amp;H齲_x0001_C铣_x0014__x0007__x0001__x0001_ 3 2 2 4 2 2" xfId="666"/>
    <cellStyle name="?鹎%U龡&amp;H齲_x0001_C铣_x0014__x0007__x0001__x0001_ 3 2 2 4 3" xfId="671"/>
    <cellStyle name="?鹎%U龡&amp;H齲_x0001_C铣_x0014__x0007__x0001__x0001_ 3 2 2 4 3 2" xfId="677"/>
    <cellStyle name="?鹎%U龡&amp;H齲_x0001_C铣_x0014__x0007__x0001__x0001_ 3 2 2 4 4" xfId="237"/>
    <cellStyle name="?鹎%U龡&amp;H齲_x0001_C铣_x0014__x0007__x0001__x0001_ 3 2 2 4 4 2" xfId="890"/>
    <cellStyle name="?鹎%U龡&amp;H齲_x0001_C铣_x0014__x0007__x0001__x0001_ 3 2 2 4 5" xfId="130"/>
    <cellStyle name="?鹎%U龡&amp;H齲_x0001_C铣_x0014__x0007__x0001__x0001_ 3 2 2 4_2015财政决算公开" xfId="891"/>
    <cellStyle name="?鹎%U龡&amp;H齲_x0001_C铣_x0014__x0007__x0001__x0001_ 3 2 2 5" xfId="892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5"/>
    <cellStyle name="?鹎%U龡&amp;H齲_x0001_C铣_x0014__x0007__x0001__x0001_ 3 2 2 5 4" xfId="249"/>
    <cellStyle name="?鹎%U龡&amp;H齲_x0001_C铣_x0014__x0007__x0001__x0001_ 3 2 2 5_2015财政决算公开" xfId="567"/>
    <cellStyle name="?鹎%U龡&amp;H齲_x0001_C铣_x0014__x0007__x0001__x0001_ 3 2 2 6" xfId="896"/>
    <cellStyle name="?鹎%U龡&amp;H齲_x0001_C铣_x0014__x0007__x0001__x0001_ 3 2 2 6 2" xfId="691"/>
    <cellStyle name="?鹎%U龡&amp;H齲_x0001_C铣_x0014__x0007__x0001__x0001_ 3 2 2 6 2 2" xfId="697"/>
    <cellStyle name="?鹎%U龡&amp;H齲_x0001_C铣_x0014__x0007__x0001__x0001_ 3 2 2 6 3" xfId="704"/>
    <cellStyle name="?鹎%U龡&amp;H齲_x0001_C铣_x0014__x0007__x0001__x0001_ 3 2 2 6 3 2" xfId="710"/>
    <cellStyle name="?鹎%U龡&amp;H齲_x0001_C铣_x0014__x0007__x0001__x0001_ 3 2 2 6 4" xfId="257"/>
    <cellStyle name="?鹎%U龡&amp;H齲_x0001_C铣_x0014__x0007__x0001__x0001_ 3 2 2 6 4 2" xfId="898"/>
    <cellStyle name="?鹎%U龡&amp;H齲_x0001_C铣_x0014__x0007__x0001__x0001_ 3 2 2 6 5" xfId="900"/>
    <cellStyle name="?鹎%U龡&amp;H齲_x0001_C铣_x0014__x0007__x0001__x0001_ 3 2 2 6_2015财政决算公开" xfId="17"/>
    <cellStyle name="?鹎%U龡&amp;H齲_x0001_C铣_x0014__x0007__x0001__x0001_ 3 2 2 7" xfId="901"/>
    <cellStyle name="?鹎%U龡&amp;H齲_x0001_C铣_x0014__x0007__x0001__x0001_ 3 2 2 7 2" xfId="903"/>
    <cellStyle name="?鹎%U龡&amp;H齲_x0001_C铣_x0014__x0007__x0001__x0001_ 3 2 2 8" xfId="406"/>
    <cellStyle name="?鹎%U龡&amp;H齲_x0001_C铣_x0014__x0007__x0001__x0001_ 3 2 2 8 2" xfId="906"/>
    <cellStyle name="?鹎%U龡&amp;H齲_x0001_C铣_x0014__x0007__x0001__x0001_ 3 2 2 9" xfId="908"/>
    <cellStyle name="?鹎%U龡&amp;H齲_x0001_C铣_x0014__x0007__x0001__x0001_ 3 2 2 9 2" xfId="911"/>
    <cellStyle name="?鹎%U龡&amp;H齲_x0001_C铣_x0014__x0007__x0001__x0001_ 3 2 2_2015财政决算公开" xfId="913"/>
    <cellStyle name="?鹎%U龡&amp;H齲_x0001_C铣_x0014__x0007__x0001__x0001_ 3 2 3" xfId="914"/>
    <cellStyle name="?鹎%U龡&amp;H齲_x0001_C铣_x0014__x0007__x0001__x0001_ 3 2 3 2" xfId="915"/>
    <cellStyle name="?鹎%U龡&amp;H齲_x0001_C铣_x0014__x0007__x0001__x0001_ 3 2 3 2 2" xfId="918"/>
    <cellStyle name="?鹎%U龡&amp;H齲_x0001_C铣_x0014__x0007__x0001__x0001_ 3 2 3 2 2 2" xfId="194"/>
    <cellStyle name="?鹎%U龡&amp;H齲_x0001_C铣_x0014__x0007__x0001__x0001_ 3 2 3 2 3" xfId="920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21"/>
    <cellStyle name="?鹎%U龡&amp;H齲_x0001_C铣_x0014__x0007__x0001__x0001_ 3 2 3 2_2015财政决算公开" xfId="275"/>
    <cellStyle name="?鹎%U龡&amp;H齲_x0001_C铣_x0014__x0007__x0001__x0001_ 3 2 3 3" xfId="922"/>
    <cellStyle name="?鹎%U龡&amp;H齲_x0001_C铣_x0014__x0007__x0001__x0001_ 3 2 3 3 2" xfId="924"/>
    <cellStyle name="?鹎%U龡&amp;H齲_x0001_C铣_x0014__x0007__x0001__x0001_ 3 2 3 3 2 2" xfId="925"/>
    <cellStyle name="?鹎%U龡&amp;H齲_x0001_C铣_x0014__x0007__x0001__x0001_ 3 2 3 3 3" xfId="537"/>
    <cellStyle name="?鹎%U龡&amp;H齲_x0001_C铣_x0014__x0007__x0001__x0001_ 3 2 3 3 3 2" xfId="927"/>
    <cellStyle name="?鹎%U龡&amp;H齲_x0001_C铣_x0014__x0007__x0001__x0001_ 3 2 3 3 4" xfId="282"/>
    <cellStyle name="?鹎%U龡&amp;H齲_x0001_C铣_x0014__x0007__x0001__x0001_ 3 2 3 3_2015财政决算公开" xfId="864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9"/>
    <cellStyle name="?鹎%U龡&amp;H齲_x0001_C铣_x0014__x0007__x0001__x0001_ 3 2 3 4 3" xfId="877"/>
    <cellStyle name="?鹎%U龡&amp;H齲_x0001_C铣_x0014__x0007__x0001__x0001_ 3 2 3 4 3 2" xfId="932"/>
    <cellStyle name="?鹎%U龡&amp;H齲_x0001_C铣_x0014__x0007__x0001__x0001_ 3 2 3 4 4" xfId="935"/>
    <cellStyle name="?鹎%U龡&amp;H齲_x0001_C铣_x0014__x0007__x0001__x0001_ 3 2 3 4 4 2" xfId="937"/>
    <cellStyle name="?鹎%U龡&amp;H齲_x0001_C铣_x0014__x0007__x0001__x0001_ 3 2 3 4 5" xfId="695"/>
    <cellStyle name="?鹎%U龡&amp;H齲_x0001_C铣_x0014__x0007__x0001__x0001_ 3 2 3 4_2015财政决算公开" xfId="769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9"/>
    <cellStyle name="?鹎%U龡&amp;H齲_x0001_C铣_x0014__x0007__x0001__x0001_ 3 2 3 8" xfId="411"/>
    <cellStyle name="?鹎%U龡&amp;H齲_x0001_C铣_x0014__x0007__x0001__x0001_ 3 2 3_2015财政决算公开" xfId="942"/>
    <cellStyle name="?鹎%U龡&amp;H齲_x0001_C铣_x0014__x0007__x0001__x0001_ 3 2 4" xfId="832"/>
    <cellStyle name="?鹎%U龡&amp;H齲_x0001_C铣_x0014__x0007__x0001__x0001_ 3 2 4 2" xfId="839"/>
    <cellStyle name="?鹎%U龡&amp;H齲_x0001_C铣_x0014__x0007__x0001__x0001_ 3 2 4 2 2" xfId="424"/>
    <cellStyle name="?鹎%U龡&amp;H齲_x0001_C铣_x0014__x0007__x0001__x0001_ 3 2 4 3" xfId="844"/>
    <cellStyle name="?鹎%U龡&amp;H齲_x0001_C铣_x0014__x0007__x0001__x0001_ 3 2 4 3 2" xfId="849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5"/>
    <cellStyle name="?鹎%U龡&amp;H齲_x0001_C铣_x0014__x0007__x0001__x0001_ 3 2 5" xfId="580"/>
    <cellStyle name="?鹎%U龡&amp;H齲_x0001_C铣_x0014__x0007__x0001__x0001_ 3 2 5 2" xfId="881"/>
    <cellStyle name="?鹎%U龡&amp;H齲_x0001_C铣_x0014__x0007__x0001__x0001_ 3 2 5 2 2" xfId="357"/>
    <cellStyle name="?鹎%U龡&amp;H齲_x0001_C铣_x0014__x0007__x0001__x0001_ 3 2 5 3" xfId="884"/>
    <cellStyle name="?鹎%U龡&amp;H齲_x0001_C铣_x0014__x0007__x0001__x0001_ 3 2 5 3 2" xfId="546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7"/>
    <cellStyle name="?鹎%U龡&amp;H齲_x0001_C铣_x0014__x0007__x0001__x0001_ 3 2 6 2" xfId="659"/>
    <cellStyle name="?鹎%U龡&amp;H齲_x0001_C铣_x0014__x0007__x0001__x0001_ 3 2 6 2 2" xfId="664"/>
    <cellStyle name="?鹎%U龡&amp;H齲_x0001_C铣_x0014__x0007__x0001__x0001_ 3 2 6 3" xfId="668"/>
    <cellStyle name="?鹎%U龡&amp;H齲_x0001_C铣_x0014__x0007__x0001__x0001_ 3 2 6 3 2" xfId="674"/>
    <cellStyle name="?鹎%U龡&amp;H齲_x0001_C铣_x0014__x0007__x0001__x0001_ 3 2 6 4" xfId="944"/>
    <cellStyle name="?鹎%U龡&amp;H齲_x0001_C铣_x0014__x0007__x0001__x0001_ 3 2 6_2015财政决算公开" xfId="946"/>
    <cellStyle name="?鹎%U龡&amp;H齲_x0001_C铣_x0014__x0007__x0001__x0001_ 3 2 7" xfId="949"/>
    <cellStyle name="?鹎%U龡&amp;H齲_x0001_C铣_x0014__x0007__x0001__x0001_ 3 2 7 2" xfId="950"/>
    <cellStyle name="?鹎%U龡&amp;H齲_x0001_C铣_x0014__x0007__x0001__x0001_ 3 2 7 2 2" xfId="952"/>
    <cellStyle name="?鹎%U龡&amp;H齲_x0001_C铣_x0014__x0007__x0001__x0001_ 3 2 7 3" xfId="955"/>
    <cellStyle name="?鹎%U龡&amp;H齲_x0001_C铣_x0014__x0007__x0001__x0001_ 3 2 7 3 2" xfId="956"/>
    <cellStyle name="?鹎%U龡&amp;H齲_x0001_C铣_x0014__x0007__x0001__x0001_ 3 2 7 4" xfId="957"/>
    <cellStyle name="?鹎%U龡&amp;H齲_x0001_C铣_x0014__x0007__x0001__x0001_ 3 2 7 4 2" xfId="958"/>
    <cellStyle name="?鹎%U龡&amp;H齲_x0001_C铣_x0014__x0007__x0001__x0001_ 3 2 7 5" xfId="960"/>
    <cellStyle name="?鹎%U龡&amp;H齲_x0001_C铣_x0014__x0007__x0001__x0001_ 3 2 7_2015财政决算公开" xfId="961"/>
    <cellStyle name="?鹎%U龡&amp;H齲_x0001_C铣_x0014__x0007__x0001__x0001_ 3 2 8" xfId="962"/>
    <cellStyle name="?鹎%U龡&amp;H齲_x0001_C铣_x0014__x0007__x0001__x0001_ 3 2 8 2" xfId="963"/>
    <cellStyle name="?鹎%U龡&amp;H齲_x0001_C铣_x0014__x0007__x0001__x0001_ 3 2 9" xfId="964"/>
    <cellStyle name="?鹎%U龡&amp;H齲_x0001_C铣_x0014__x0007__x0001__x0001_ 3 2 9 2" xfId="965"/>
    <cellStyle name="?鹎%U龡&amp;H齲_x0001_C铣_x0014__x0007__x0001__x0001_ 3 2_2015财政决算公开" xfId="966"/>
    <cellStyle name="?鹎%U龡&amp;H齲_x0001_C铣_x0014__x0007__x0001__x0001_ 3 3" xfId="967"/>
    <cellStyle name="?鹎%U龡&amp;H齲_x0001_C铣_x0014__x0007__x0001__x0001_ 3 3 10" xfId="968"/>
    <cellStyle name="?鹎%U龡&amp;H齲_x0001_C铣_x0014__x0007__x0001__x0001_ 3 3 2" xfId="969"/>
    <cellStyle name="?鹎%U龡&amp;H齲_x0001_C铣_x0014__x0007__x0001__x0001_ 3 3 2 2" xfId="970"/>
    <cellStyle name="?鹎%U龡&amp;H齲_x0001_C铣_x0014__x0007__x0001__x0001_ 3 3 2 2 2" xfId="971"/>
    <cellStyle name="?鹎%U龡&amp;H齲_x0001_C铣_x0014__x0007__x0001__x0001_ 3 3 2 2 2 2" xfId="972"/>
    <cellStyle name="?鹎%U龡&amp;H齲_x0001_C铣_x0014__x0007__x0001__x0001_ 3 3 2 2 3" xfId="973"/>
    <cellStyle name="?鹎%U龡&amp;H齲_x0001_C铣_x0014__x0007__x0001__x0001_ 3 3 2 2 3 2" xfId="975"/>
    <cellStyle name="?鹎%U龡&amp;H齲_x0001_C铣_x0014__x0007__x0001__x0001_ 3 3 2 2 4" xfId="976"/>
    <cellStyle name="?鹎%U龡&amp;H齲_x0001_C铣_x0014__x0007__x0001__x0001_ 3 3 2 2 4 2" xfId="977"/>
    <cellStyle name="?鹎%U龡&amp;H齲_x0001_C铣_x0014__x0007__x0001__x0001_ 3 3 2 2 5" xfId="978"/>
    <cellStyle name="?鹎%U龡&amp;H齲_x0001_C铣_x0014__x0007__x0001__x0001_ 3 3 2 2_2015财政决算公开" xfId="655"/>
    <cellStyle name="?鹎%U龡&amp;H齲_x0001_C铣_x0014__x0007__x0001__x0001_ 3 3 2 3" xfId="979"/>
    <cellStyle name="?鹎%U龡&amp;H齲_x0001_C铣_x0014__x0007__x0001__x0001_ 3 3 2 3 2" xfId="980"/>
    <cellStyle name="?鹎%U龡&amp;H齲_x0001_C铣_x0014__x0007__x0001__x0001_ 3 3 2 3 2 2" xfId="981"/>
    <cellStyle name="?鹎%U龡&amp;H齲_x0001_C铣_x0014__x0007__x0001__x0001_ 3 3 2 3 3" xfId="982"/>
    <cellStyle name="?鹎%U龡&amp;H齲_x0001_C铣_x0014__x0007__x0001__x0001_ 3 3 2 3 3 2" xfId="983"/>
    <cellStyle name="?鹎%U龡&amp;H齲_x0001_C铣_x0014__x0007__x0001__x0001_ 3 3 2 3 4" xfId="984"/>
    <cellStyle name="?鹎%U龡&amp;H齲_x0001_C铣_x0014__x0007__x0001__x0001_ 3 3 2 3_2015财政决算公开" xfId="985"/>
    <cellStyle name="?鹎%U龡&amp;H齲_x0001_C铣_x0014__x0007__x0001__x0001_ 3 3 2 4" xfId="986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27"/>
    <cellStyle name="?鹎%U龡&amp;H齲_x0001_C铣_x0014__x0007__x0001__x0001_ 3 3 2 4 3 2" xfId="988"/>
    <cellStyle name="?鹎%U龡&amp;H齲_x0001_C铣_x0014__x0007__x0001__x0001_ 3 3 2 4 4" xfId="990"/>
    <cellStyle name="?鹎%U龡&amp;H齲_x0001_C铣_x0014__x0007__x0001__x0001_ 3 3 2 4 4 2" xfId="991"/>
    <cellStyle name="?鹎%U龡&amp;H齲_x0001_C铣_x0014__x0007__x0001__x0001_ 3 3 2 4 5" xfId="993"/>
    <cellStyle name="?鹎%U龡&amp;H齲_x0001_C铣_x0014__x0007__x0001__x0001_ 3 3 2 4_2015财政决算公开" xfId="996"/>
    <cellStyle name="?鹎%U龡&amp;H齲_x0001_C铣_x0014__x0007__x0001__x0001_ 3 3 2 5" xfId="997"/>
    <cellStyle name="?鹎%U龡&amp;H齲_x0001_C铣_x0014__x0007__x0001__x0001_ 3 3 2 5 2" xfId="1001"/>
    <cellStyle name="?鹎%U龡&amp;H齲_x0001_C铣_x0014__x0007__x0001__x0001_ 3 3 2 6" xfId="1002"/>
    <cellStyle name="?鹎%U龡&amp;H齲_x0001_C铣_x0014__x0007__x0001__x0001_ 3 3 2 6 2" xfId="1004"/>
    <cellStyle name="?鹎%U龡&amp;H齲_x0001_C铣_x0014__x0007__x0001__x0001_ 3 3 2 7" xfId="1006"/>
    <cellStyle name="?鹎%U龡&amp;H齲_x0001_C铣_x0014__x0007__x0001__x0001_ 3 3 2 7 2" xfId="1008"/>
    <cellStyle name="?鹎%U龡&amp;H齲_x0001_C铣_x0014__x0007__x0001__x0001_ 3 3 2 8" xfId="1012"/>
    <cellStyle name="?鹎%U龡&amp;H齲_x0001_C铣_x0014__x0007__x0001__x0001_ 3 3 2_2015财政决算公开" xfId="1013"/>
    <cellStyle name="?鹎%U龡&amp;H齲_x0001_C铣_x0014__x0007__x0001__x0001_ 3 3 3" xfId="1014"/>
    <cellStyle name="?鹎%U龡&amp;H齲_x0001_C铣_x0014__x0007__x0001__x0001_ 3 3 3 2" xfId="11"/>
    <cellStyle name="?鹎%U龡&amp;H齲_x0001_C铣_x0014__x0007__x0001__x0001_ 3 3 3 2 2" xfId="636"/>
    <cellStyle name="?鹎%U龡&amp;H齲_x0001_C铣_x0014__x0007__x0001__x0001_ 3 3 3 3" xfId="1016"/>
    <cellStyle name="?鹎%U龡&amp;H齲_x0001_C铣_x0014__x0007__x0001__x0001_ 3 3 3 3 2" xfId="1018"/>
    <cellStyle name="?鹎%U龡&amp;H齲_x0001_C铣_x0014__x0007__x0001__x0001_ 3 3 3 4" xfId="1021"/>
    <cellStyle name="?鹎%U龡&amp;H齲_x0001_C铣_x0014__x0007__x0001__x0001_ 3 3 3 4 2" xfId="720"/>
    <cellStyle name="?鹎%U龡&amp;H齲_x0001_C铣_x0014__x0007__x0001__x0001_ 3 3 3 5" xfId="1024"/>
    <cellStyle name="?鹎%U龡&amp;H齲_x0001_C铣_x0014__x0007__x0001__x0001_ 3 3 3_2015财政决算公开" xfId="157"/>
    <cellStyle name="?鹎%U龡&amp;H齲_x0001_C铣_x0014__x0007__x0001__x0001_ 3 3 4" xfId="1025"/>
    <cellStyle name="?鹎%U龡&amp;H齲_x0001_C铣_x0014__x0007__x0001__x0001_ 3 3 4 2" xfId="1026"/>
    <cellStyle name="?鹎%U龡&amp;H齲_x0001_C铣_x0014__x0007__x0001__x0001_ 3 3 4 2 2" xfId="995"/>
    <cellStyle name="?鹎%U龡&amp;H齲_x0001_C铣_x0014__x0007__x0001__x0001_ 3 3 4 3" xfId="1027"/>
    <cellStyle name="?鹎%U龡&amp;H齲_x0001_C铣_x0014__x0007__x0001__x0001_ 3 3 4 3 2" xfId="1028"/>
    <cellStyle name="?鹎%U龡&amp;H齲_x0001_C铣_x0014__x0007__x0001__x0001_ 3 3 4 4" xfId="1029"/>
    <cellStyle name="?鹎%U龡&amp;H齲_x0001_C铣_x0014__x0007__x0001__x0001_ 3 3 4 4 2" xfId="1030"/>
    <cellStyle name="?鹎%U龡&amp;H齲_x0001_C铣_x0014__x0007__x0001__x0001_ 3 3 4 5" xfId="1031"/>
    <cellStyle name="?鹎%U龡&amp;H齲_x0001_C铣_x0014__x0007__x0001__x0001_ 3 3 4_2015财政决算公开" xfId="1033"/>
    <cellStyle name="?鹎%U龡&amp;H齲_x0001_C铣_x0014__x0007__x0001__x0001_ 3 3 5" xfId="1038"/>
    <cellStyle name="?鹎%U龡&amp;H齲_x0001_C铣_x0014__x0007__x0001__x0001_ 3 3 5 2" xfId="1040"/>
    <cellStyle name="?鹎%U龡&amp;H齲_x0001_C铣_x0014__x0007__x0001__x0001_ 3 3 5 2 2" xfId="1044"/>
    <cellStyle name="?鹎%U龡&amp;H齲_x0001_C铣_x0014__x0007__x0001__x0001_ 3 3 5 3" xfId="1045"/>
    <cellStyle name="?鹎%U龡&amp;H齲_x0001_C铣_x0014__x0007__x0001__x0001_ 3 3 5 3 2" xfId="1046"/>
    <cellStyle name="?鹎%U龡&amp;H齲_x0001_C铣_x0014__x0007__x0001__x0001_ 3 3 5 4" xfId="1047"/>
    <cellStyle name="?鹎%U龡&amp;H齲_x0001_C铣_x0014__x0007__x0001__x0001_ 3 3 5_2015财政决算公开" xfId="1048"/>
    <cellStyle name="?鹎%U龡&amp;H齲_x0001_C铣_x0014__x0007__x0001__x0001_ 3 3 6" xfId="1050"/>
    <cellStyle name="?鹎%U龡&amp;H齲_x0001_C铣_x0014__x0007__x0001__x0001_ 3 3 6 2" xfId="1051"/>
    <cellStyle name="?鹎%U龡&amp;H齲_x0001_C铣_x0014__x0007__x0001__x0001_ 3 3 6 2 2" xfId="1053"/>
    <cellStyle name="?鹎%U龡&amp;H齲_x0001_C铣_x0014__x0007__x0001__x0001_ 3 3 6 3" xfId="878"/>
    <cellStyle name="?鹎%U龡&amp;H齲_x0001_C铣_x0014__x0007__x0001__x0001_ 3 3 6 3 2" xfId="1056"/>
    <cellStyle name="?鹎%U龡&amp;H齲_x0001_C铣_x0014__x0007__x0001__x0001_ 3 3 6 4" xfId="1058"/>
    <cellStyle name="?鹎%U龡&amp;H齲_x0001_C铣_x0014__x0007__x0001__x0001_ 3 3 6 4 2" xfId="1059"/>
    <cellStyle name="?鹎%U龡&amp;H齲_x0001_C铣_x0014__x0007__x0001__x0001_ 3 3 6 5" xfId="699"/>
    <cellStyle name="?鹎%U龡&amp;H齲_x0001_C铣_x0014__x0007__x0001__x0001_ 3 3 6_2015财政决算公开" xfId="1063"/>
    <cellStyle name="?鹎%U龡&amp;H齲_x0001_C铣_x0014__x0007__x0001__x0001_ 3 3 7" xfId="1065"/>
    <cellStyle name="?鹎%U龡&amp;H齲_x0001_C铣_x0014__x0007__x0001__x0001_ 3 3 7 2" xfId="32"/>
    <cellStyle name="?鹎%U龡&amp;H齲_x0001_C铣_x0014__x0007__x0001__x0001_ 3 3 8" xfId="1066"/>
    <cellStyle name="?鹎%U龡&amp;H齲_x0001_C铣_x0014__x0007__x0001__x0001_ 3 3 8 2" xfId="1067"/>
    <cellStyle name="?鹎%U龡&amp;H齲_x0001_C铣_x0014__x0007__x0001__x0001_ 3 3 9" xfId="1068"/>
    <cellStyle name="?鹎%U龡&amp;H齲_x0001_C铣_x0014__x0007__x0001__x0001_ 3 3 9 2" xfId="1069"/>
    <cellStyle name="?鹎%U龡&amp;H齲_x0001_C铣_x0014__x0007__x0001__x0001_ 3 3_2015财政决算公开" xfId="1071"/>
    <cellStyle name="?鹎%U龡&amp;H齲_x0001_C铣_x0014__x0007__x0001__x0001_ 3 4" xfId="1072"/>
    <cellStyle name="?鹎%U龡&amp;H齲_x0001_C铣_x0014__x0007__x0001__x0001_ 3 4 10" xfId="1073"/>
    <cellStyle name="?鹎%U龡&amp;H齲_x0001_C铣_x0014__x0007__x0001__x0001_ 3 4 2" xfId="1074"/>
    <cellStyle name="?鹎%U龡&amp;H齲_x0001_C铣_x0014__x0007__x0001__x0001_ 3 4 2 2" xfId="1076"/>
    <cellStyle name="?鹎%U龡&amp;H齲_x0001_C铣_x0014__x0007__x0001__x0001_ 3 4 2 2 2" xfId="1077"/>
    <cellStyle name="?鹎%U龡&amp;H齲_x0001_C铣_x0014__x0007__x0001__x0001_ 3 4 2 2 2 2" xfId="1078"/>
    <cellStyle name="?鹎%U龡&amp;H齲_x0001_C铣_x0014__x0007__x0001__x0001_ 3 4 2 2 3" xfId="1079"/>
    <cellStyle name="?鹎%U龡&amp;H齲_x0001_C铣_x0014__x0007__x0001__x0001_ 3 4 2 2 3 2" xfId="1081"/>
    <cellStyle name="?鹎%U龡&amp;H齲_x0001_C铣_x0014__x0007__x0001__x0001_ 3 4 2 2 4" xfId="1083"/>
    <cellStyle name="?鹎%U龡&amp;H齲_x0001_C铣_x0014__x0007__x0001__x0001_ 3 4 2 2 4 2" xfId="1084"/>
    <cellStyle name="?鹎%U龡&amp;H齲_x0001_C铣_x0014__x0007__x0001__x0001_ 3 4 2 2 5" xfId="1085"/>
    <cellStyle name="?鹎%U龡&amp;H齲_x0001_C铣_x0014__x0007__x0001__x0001_ 3 4 2 2_2015财政决算公开" xfId="1087"/>
    <cellStyle name="?鹎%U龡&amp;H齲_x0001_C铣_x0014__x0007__x0001__x0001_ 3 4 2 3" xfId="1088"/>
    <cellStyle name="?鹎%U龡&amp;H齲_x0001_C铣_x0014__x0007__x0001__x0001_ 3 4 2 3 2" xfId="1089"/>
    <cellStyle name="?鹎%U龡&amp;H齲_x0001_C铣_x0014__x0007__x0001__x0001_ 3 4 2 3 2 2" xfId="1090"/>
    <cellStyle name="?鹎%U龡&amp;H齲_x0001_C铣_x0014__x0007__x0001__x0001_ 3 4 2 3 3" xfId="1091"/>
    <cellStyle name="?鹎%U龡&amp;H齲_x0001_C铣_x0014__x0007__x0001__x0001_ 3 4 2 3 3 2" xfId="1092"/>
    <cellStyle name="?鹎%U龡&amp;H齲_x0001_C铣_x0014__x0007__x0001__x0001_ 3 4 2 3 4" xfId="1093"/>
    <cellStyle name="?鹎%U龡&amp;H齲_x0001_C铣_x0014__x0007__x0001__x0001_ 3 4 2 3_2015财政决算公开" xfId="1094"/>
    <cellStyle name="?鹎%U龡&amp;H齲_x0001_C铣_x0014__x0007__x0001__x0001_ 3 4 2 4" xfId="1095"/>
    <cellStyle name="?鹎%U龡&amp;H齲_x0001_C铣_x0014__x0007__x0001__x0001_ 3 4 2 4 2" xfId="1005"/>
    <cellStyle name="?鹎%U龡&amp;H齲_x0001_C铣_x0014__x0007__x0001__x0001_ 3 4 2 4 2 2" xfId="1007"/>
    <cellStyle name="?鹎%U龡&amp;H齲_x0001_C铣_x0014__x0007__x0001__x0001_ 3 4 2 4 3" xfId="1011"/>
    <cellStyle name="?鹎%U龡&amp;H齲_x0001_C铣_x0014__x0007__x0001__x0001_ 3 4 2 4 3 2" xfId="1098"/>
    <cellStyle name="?鹎%U龡&amp;H齲_x0001_C铣_x0014__x0007__x0001__x0001_ 3 4 2 4 4" xfId="1100"/>
    <cellStyle name="?鹎%U龡&amp;H齲_x0001_C铣_x0014__x0007__x0001__x0001_ 3 4 2 4 4 2" xfId="1101"/>
    <cellStyle name="?鹎%U龡&amp;H齲_x0001_C铣_x0014__x0007__x0001__x0001_ 3 4 2 4 5" xfId="1103"/>
    <cellStyle name="?鹎%U龡&amp;H齲_x0001_C铣_x0014__x0007__x0001__x0001_ 3 4 2 4_2015财政决算公开" xfId="1105"/>
    <cellStyle name="?鹎%U龡&amp;H齲_x0001_C铣_x0014__x0007__x0001__x0001_ 3 4 2 5" xfId="714"/>
    <cellStyle name="?鹎%U龡&amp;H齲_x0001_C铣_x0014__x0007__x0001__x0001_ 3 4 2 5 2" xfId="1106"/>
    <cellStyle name="?鹎%U龡&amp;H齲_x0001_C铣_x0014__x0007__x0001__x0001_ 3 4 2 6" xfId="1107"/>
    <cellStyle name="?鹎%U龡&amp;H齲_x0001_C铣_x0014__x0007__x0001__x0001_ 3 4 2 6 2" xfId="1108"/>
    <cellStyle name="?鹎%U龡&amp;H齲_x0001_C铣_x0014__x0007__x0001__x0001_ 3 4 2 7" xfId="1111"/>
    <cellStyle name="?鹎%U龡&amp;H齲_x0001_C铣_x0014__x0007__x0001__x0001_ 3 4 2 7 2" xfId="1112"/>
    <cellStyle name="?鹎%U龡&amp;H齲_x0001_C铣_x0014__x0007__x0001__x0001_ 3 4 2 8" xfId="1115"/>
    <cellStyle name="?鹎%U龡&amp;H齲_x0001_C铣_x0014__x0007__x0001__x0001_ 3 4 2_2015财政决算公开" xfId="1117"/>
    <cellStyle name="?鹎%U龡&amp;H齲_x0001_C铣_x0014__x0007__x0001__x0001_ 3 4 3" xfId="1119"/>
    <cellStyle name="?鹎%U龡&amp;H齲_x0001_C铣_x0014__x0007__x0001__x0001_ 3 4 3 2" xfId="1121"/>
    <cellStyle name="?鹎%U龡&amp;H齲_x0001_C铣_x0014__x0007__x0001__x0001_ 3 4 3 2 2" xfId="1123"/>
    <cellStyle name="?鹎%U龡&amp;H齲_x0001_C铣_x0014__x0007__x0001__x0001_ 3 4 3 3" xfId="1125"/>
    <cellStyle name="?鹎%U龡&amp;H齲_x0001_C铣_x0014__x0007__x0001__x0001_ 3 4 3 3 2" xfId="1126"/>
    <cellStyle name="?鹎%U龡&amp;H齲_x0001_C铣_x0014__x0007__x0001__x0001_ 3 4 3 4" xfId="1128"/>
    <cellStyle name="?鹎%U龡&amp;H齲_x0001_C铣_x0014__x0007__x0001__x0001_ 3 4 3 4 2" xfId="1110"/>
    <cellStyle name="?鹎%U龡&amp;H齲_x0001_C铣_x0014__x0007__x0001__x0001_ 3 4 3 5" xfId="1130"/>
    <cellStyle name="?鹎%U龡&amp;H齲_x0001_C铣_x0014__x0007__x0001__x0001_ 3 4 3_2015财政决算公开" xfId="1132"/>
    <cellStyle name="?鹎%U龡&amp;H齲_x0001_C铣_x0014__x0007__x0001__x0001_ 3 4 4" xfId="841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3"/>
    <cellStyle name="?鹎%U龡&amp;H齲_x0001_C铣_x0014__x0007__x0001__x0001_ 3 4 4 4" xfId="300"/>
    <cellStyle name="?鹎%U龡&amp;H齲_x0001_C铣_x0014__x0007__x0001__x0001_ 3 4 4 4 2" xfId="559"/>
    <cellStyle name="?鹎%U龡&amp;H齲_x0001_C铣_x0014__x0007__x0001__x0001_ 3 4 4 5" xfId="49"/>
    <cellStyle name="?鹎%U龡&amp;H齲_x0001_C铣_x0014__x0007__x0001__x0001_ 3 4 4_2015财政决算公开" xfId="833"/>
    <cellStyle name="?鹎%U龡&amp;H齲_x0001_C铣_x0014__x0007__x0001__x0001_ 3 4 5" xfId="847"/>
    <cellStyle name="?鹎%U龡&amp;H齲_x0001_C铣_x0014__x0007__x0001__x0001_ 3 4 5 2" xfId="850"/>
    <cellStyle name="?鹎%U龡&amp;H齲_x0001_C铣_x0014__x0007__x0001__x0001_ 3 4 5 2 2" xfId="814"/>
    <cellStyle name="?鹎%U龡&amp;H齲_x0001_C铣_x0014__x0007__x0001__x0001_ 3 4 5 3" xfId="852"/>
    <cellStyle name="?鹎%U龡&amp;H齲_x0001_C铣_x0014__x0007__x0001__x0001_ 3 4 5 3 2" xfId="854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3"/>
    <cellStyle name="?鹎%U龡&amp;H齲_x0001_C铣_x0014__x0007__x0001__x0001_ 3 4 6 3" xfId="856"/>
    <cellStyle name="?鹎%U龡&amp;H齲_x0001_C铣_x0014__x0007__x0001__x0001_ 3 4 6 3 2" xfId="858"/>
    <cellStyle name="?鹎%U龡&amp;H齲_x0001_C铣_x0014__x0007__x0001__x0001_ 3 4 6 4" xfId="862"/>
    <cellStyle name="?鹎%U龡&amp;H齲_x0001_C铣_x0014__x0007__x0001__x0001_ 3 4 6 4 2" xfId="865"/>
    <cellStyle name="?鹎%U龡&amp;H齲_x0001_C铣_x0014__x0007__x0001__x0001_ 3 4 6 5" xfId="445"/>
    <cellStyle name="?鹎%U龡&amp;H齲_x0001_C铣_x0014__x0007__x0001__x0001_ 3 4 6_2015财政决算公开" xfId="867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70"/>
    <cellStyle name="?鹎%U龡&amp;H齲_x0001_C铣_x0014__x0007__x0001__x0001_ 3 4 9" xfId="872"/>
    <cellStyle name="?鹎%U龡&amp;H齲_x0001_C铣_x0014__x0007__x0001__x0001_ 3 4 9 2" xfId="475"/>
    <cellStyle name="?鹎%U龡&amp;H齲_x0001_C铣_x0014__x0007__x0001__x0001_ 3 4_2015财政决算公开" xfId="752"/>
    <cellStyle name="?鹎%U龡&amp;H齲_x0001_C铣_x0014__x0007__x0001__x0001_ 3 5" xfId="1133"/>
    <cellStyle name="?鹎%U龡&amp;H齲_x0001_C铣_x0014__x0007__x0001__x0001_ 3 5 2" xfId="1134"/>
    <cellStyle name="?鹎%U龡&amp;H齲_x0001_C铣_x0014__x0007__x0001__x0001_ 3 5 2 2" xfId="1136"/>
    <cellStyle name="?鹎%U龡&amp;H齲_x0001_C铣_x0014__x0007__x0001__x0001_ 3 5 3" xfId="1138"/>
    <cellStyle name="?鹎%U龡&amp;H齲_x0001_C铣_x0014__x0007__x0001__x0001_ 3 5_2015财政决算公开" xfId="1140"/>
    <cellStyle name="?鹎%U龡&amp;H齲_x0001_C铣_x0014__x0007__x0001__x0001_ 3 6" xfId="1141"/>
    <cellStyle name="?鹎%U龡&amp;H齲_x0001_C铣_x0014__x0007__x0001__x0001_ 3 6 2" xfId="1144"/>
    <cellStyle name="?鹎%U龡&amp;H齲_x0001_C铣_x0014__x0007__x0001__x0001_ 3 6 2 2" xfId="1148"/>
    <cellStyle name="?鹎%U龡&amp;H齲_x0001_C铣_x0014__x0007__x0001__x0001_ 3 6 3" xfId="1153"/>
    <cellStyle name="?鹎%U龡&amp;H齲_x0001_C铣_x0014__x0007__x0001__x0001_ 3 6 3 2" xfId="1155"/>
    <cellStyle name="?鹎%U龡&amp;H齲_x0001_C铣_x0014__x0007__x0001__x0001_ 3 6 4" xfId="661"/>
    <cellStyle name="?鹎%U龡&amp;H齲_x0001_C铣_x0014__x0007__x0001__x0001_ 3 6_2015财政决算公开" xfId="805"/>
    <cellStyle name="?鹎%U龡&amp;H齲_x0001_C铣_x0014__x0007__x0001__x0001_ 3 7" xfId="1156"/>
    <cellStyle name="?鹎%U龡&amp;H齲_x0001_C铣_x0014__x0007__x0001__x0001_ 3 7 2" xfId="1159"/>
    <cellStyle name="?鹎%U龡&amp;H齲_x0001_C铣_x0014__x0007__x0001__x0001_ 3 8" xfId="1160"/>
    <cellStyle name="?鹎%U龡&amp;H齲_x0001_C铣_x0014__x0007__x0001__x0001_ 3 8 2" xfId="1164"/>
    <cellStyle name="?鹎%U龡&amp;H齲_x0001_C铣_x0014__x0007__x0001__x0001_ 3 9" xfId="1165"/>
    <cellStyle name="?鹎%U龡&amp;H齲_x0001_C铣_x0014__x0007__x0001__x0001_ 3 9 2" xfId="1167"/>
    <cellStyle name="?鹎%U龡&amp;H齲_x0001_C铣_x0014__x0007__x0001__x0001_ 3_2015财政决算公开" xfId="1168"/>
    <cellStyle name="?鹎%U龡&amp;H齲_x0001_C铣_x0014__x0007__x0001__x0001_ 4" xfId="1015"/>
    <cellStyle name="?鹎%U龡&amp;H齲_x0001_C铣_x0014__x0007__x0001__x0001_ 4 10" xfId="534"/>
    <cellStyle name="?鹎%U龡&amp;H齲_x0001_C铣_x0014__x0007__x0001__x0001_ 4 2" xfId="1017"/>
    <cellStyle name="?鹎%U龡&amp;H齲_x0001_C铣_x0014__x0007__x0001__x0001_ 4 2 2" xfId="1170"/>
    <cellStyle name="?鹎%U龡&amp;H齲_x0001_C铣_x0014__x0007__x0001__x0001_ 4 2 2 2" xfId="1172"/>
    <cellStyle name="?鹎%U龡&amp;H齲_x0001_C铣_x0014__x0007__x0001__x0001_ 4 2 2 2 2" xfId="1175"/>
    <cellStyle name="?鹎%U龡&amp;H齲_x0001_C铣_x0014__x0007__x0001__x0001_ 4 2 2 3" xfId="1177"/>
    <cellStyle name="?鹎%U龡&amp;H齲_x0001_C铣_x0014__x0007__x0001__x0001_ 4 2 2 3 2" xfId="1180"/>
    <cellStyle name="?鹎%U龡&amp;H齲_x0001_C铣_x0014__x0007__x0001__x0001_ 4 2 2 4" xfId="1181"/>
    <cellStyle name="?鹎%U龡&amp;H齲_x0001_C铣_x0014__x0007__x0001__x0001_ 4 2 2 4 2" xfId="1183"/>
    <cellStyle name="?鹎%U龡&amp;H齲_x0001_C铣_x0014__x0007__x0001__x0001_ 4 2 2 5" xfId="1184"/>
    <cellStyle name="?鹎%U龡&amp;H齲_x0001_C铣_x0014__x0007__x0001__x0001_ 4 2 2 5 2" xfId="1186"/>
    <cellStyle name="?鹎%U龡&amp;H齲_x0001_C铣_x0014__x0007__x0001__x0001_ 4 2 2 6" xfId="1187"/>
    <cellStyle name="?鹎%U龡&amp;H齲_x0001_C铣_x0014__x0007__x0001__x0001_ 4 2 2_2015财政决算公开" xfId="1189"/>
    <cellStyle name="?鹎%U龡&amp;H齲_x0001_C铣_x0014__x0007__x0001__x0001_ 4 2 3" xfId="1191"/>
    <cellStyle name="?鹎%U龡&amp;H齲_x0001_C铣_x0014__x0007__x0001__x0001_ 4 2 3 2" xfId="1193"/>
    <cellStyle name="?鹎%U龡&amp;H齲_x0001_C铣_x0014__x0007__x0001__x0001_ 4 2 3 2 2" xfId="1196"/>
    <cellStyle name="?鹎%U龡&amp;H齲_x0001_C铣_x0014__x0007__x0001__x0001_ 4 2 3 3" xfId="1198"/>
    <cellStyle name="?鹎%U龡&amp;H齲_x0001_C铣_x0014__x0007__x0001__x0001_ 4 2 3 3 2" xfId="1200"/>
    <cellStyle name="?鹎%U龡&amp;H齲_x0001_C铣_x0014__x0007__x0001__x0001_ 4 2 3 4" xfId="1201"/>
    <cellStyle name="?鹎%U龡&amp;H齲_x0001_C铣_x0014__x0007__x0001__x0001_ 4 2 3_2015财政决算公开" xfId="1000"/>
    <cellStyle name="?鹎%U龡&amp;H齲_x0001_C铣_x0014__x0007__x0001__x0001_ 4 2 4" xfId="1204"/>
    <cellStyle name="?鹎%U龡&amp;H齲_x0001_C铣_x0014__x0007__x0001__x0001_ 4 2 4 2" xfId="1206"/>
    <cellStyle name="?鹎%U龡&amp;H齲_x0001_C铣_x0014__x0007__x0001__x0001_ 4 2 4 2 2" xfId="1208"/>
    <cellStyle name="?鹎%U龡&amp;H齲_x0001_C铣_x0014__x0007__x0001__x0001_ 4 2 4 3" xfId="1210"/>
    <cellStyle name="?鹎%U龡&amp;H齲_x0001_C铣_x0014__x0007__x0001__x0001_ 4 2 4 3 2" xfId="1212"/>
    <cellStyle name="?鹎%U龡&amp;H齲_x0001_C铣_x0014__x0007__x0001__x0001_ 4 2 4 4" xfId="1213"/>
    <cellStyle name="?鹎%U龡&amp;H齲_x0001_C铣_x0014__x0007__x0001__x0001_ 4 2 4 4 2" xfId="1214"/>
    <cellStyle name="?鹎%U龡&amp;H齲_x0001_C铣_x0014__x0007__x0001__x0001_ 4 2 4 5" xfId="1215"/>
    <cellStyle name="?鹎%U龡&amp;H齲_x0001_C铣_x0014__x0007__x0001__x0001_ 4 2 4_2015财政决算公开" xfId="1217"/>
    <cellStyle name="?鹎%U龡&amp;H齲_x0001_C铣_x0014__x0007__x0001__x0001_ 4 2 5" xfId="1219"/>
    <cellStyle name="?鹎%U龡&amp;H齲_x0001_C铣_x0014__x0007__x0001__x0001_ 4 2 5 2" xfId="1220"/>
    <cellStyle name="?鹎%U龡&amp;H齲_x0001_C铣_x0014__x0007__x0001__x0001_ 4 2 6" xfId="1222"/>
    <cellStyle name="?鹎%U龡&amp;H齲_x0001_C铣_x0014__x0007__x0001__x0001_ 4 2 6 2" xfId="1223"/>
    <cellStyle name="?鹎%U龡&amp;H齲_x0001_C铣_x0014__x0007__x0001__x0001_ 4 2 7" xfId="1226"/>
    <cellStyle name="?鹎%U龡&amp;H齲_x0001_C铣_x0014__x0007__x0001__x0001_ 4 2 7 2" xfId="1227"/>
    <cellStyle name="?鹎%U龡&amp;H齲_x0001_C铣_x0014__x0007__x0001__x0001_ 4 2 8" xfId="1228"/>
    <cellStyle name="?鹎%U龡&amp;H齲_x0001_C铣_x0014__x0007__x0001__x0001_ 4 2_2015财政决算公开" xfId="1229"/>
    <cellStyle name="?鹎%U龡&amp;H齲_x0001_C铣_x0014__x0007__x0001__x0001_ 4 3" xfId="1230"/>
    <cellStyle name="?鹎%U龡&amp;H齲_x0001_C铣_x0014__x0007__x0001__x0001_ 4 3 2" xfId="1232"/>
    <cellStyle name="?鹎%U龡&amp;H齲_x0001_C铣_x0014__x0007__x0001__x0001_ 4 3 2 2" xfId="1234"/>
    <cellStyle name="?鹎%U龡&amp;H齲_x0001_C铣_x0014__x0007__x0001__x0001_ 4 3 3" xfId="1236"/>
    <cellStyle name="?鹎%U龡&amp;H齲_x0001_C铣_x0014__x0007__x0001__x0001_ 4 3 3 2" xfId="1238"/>
    <cellStyle name="?鹎%U龡&amp;H齲_x0001_C铣_x0014__x0007__x0001__x0001_ 4 3 4" xfId="1240"/>
    <cellStyle name="?鹎%U龡&amp;H齲_x0001_C铣_x0014__x0007__x0001__x0001_ 4 3 4 2" xfId="1241"/>
    <cellStyle name="?鹎%U龡&amp;H齲_x0001_C铣_x0014__x0007__x0001__x0001_ 4 3 5" xfId="1245"/>
    <cellStyle name="?鹎%U龡&amp;H齲_x0001_C铣_x0014__x0007__x0001__x0001_ 4 3 5 2" xfId="1246"/>
    <cellStyle name="?鹎%U龡&amp;H齲_x0001_C铣_x0014__x0007__x0001__x0001_ 4 3 6" xfId="1247"/>
    <cellStyle name="?鹎%U龡&amp;H齲_x0001_C铣_x0014__x0007__x0001__x0001_ 4 3_2015财政决算公开" xfId="1248"/>
    <cellStyle name="?鹎%U龡&amp;H齲_x0001_C铣_x0014__x0007__x0001__x0001_ 4 4" xfId="1249"/>
    <cellStyle name="?鹎%U龡&amp;H齲_x0001_C铣_x0014__x0007__x0001__x0001_ 4 4 2" xfId="1250"/>
    <cellStyle name="?鹎%U龡&amp;H齲_x0001_C铣_x0014__x0007__x0001__x0001_ 4 4 2 2" xfId="1251"/>
    <cellStyle name="?鹎%U龡&amp;H齲_x0001_C铣_x0014__x0007__x0001__x0001_ 4 4 3" xfId="1253"/>
    <cellStyle name="?鹎%U龡&amp;H齲_x0001_C铣_x0014__x0007__x0001__x0001_ 4 4 3 2" xfId="1255"/>
    <cellStyle name="?鹎%U龡&amp;H齲_x0001_C铣_x0014__x0007__x0001__x0001_ 4 4 4" xfId="917"/>
    <cellStyle name="?鹎%U龡&amp;H齲_x0001_C铣_x0014__x0007__x0001__x0001_ 4 4 4 2" xfId="192"/>
    <cellStyle name="?鹎%U龡&amp;H齲_x0001_C铣_x0014__x0007__x0001__x0001_ 4 4 5" xfId="919"/>
    <cellStyle name="?鹎%U龡&amp;H齲_x0001_C铣_x0014__x0007__x0001__x0001_ 4 4_2015财政决算公开" xfId="1257"/>
    <cellStyle name="?鹎%U龡&amp;H齲_x0001_C铣_x0014__x0007__x0001__x0001_ 4 5" xfId="1258"/>
    <cellStyle name="?鹎%U龡&amp;H齲_x0001_C铣_x0014__x0007__x0001__x0001_ 4 5 2" xfId="1259"/>
    <cellStyle name="?鹎%U龡&amp;H齲_x0001_C铣_x0014__x0007__x0001__x0001_ 4 5 2 2" xfId="1260"/>
    <cellStyle name="?鹎%U龡&amp;H齲_x0001_C铣_x0014__x0007__x0001__x0001_ 4 5 3" xfId="1262"/>
    <cellStyle name="?鹎%U龡&amp;H齲_x0001_C铣_x0014__x0007__x0001__x0001_ 4 5 3 2" xfId="1263"/>
    <cellStyle name="?鹎%U龡&amp;H齲_x0001_C铣_x0014__x0007__x0001__x0001_ 4 5 4" xfId="923"/>
    <cellStyle name="?鹎%U龡&amp;H齲_x0001_C铣_x0014__x0007__x0001__x0001_ 4 5_2015财政决算公开" xfId="182"/>
    <cellStyle name="?鹎%U龡&amp;H齲_x0001_C铣_x0014__x0007__x0001__x0001_ 4 6" xfId="1264"/>
    <cellStyle name="?鹎%U龡&amp;H齲_x0001_C铣_x0014__x0007__x0001__x0001_ 4 6 2" xfId="1267"/>
    <cellStyle name="?鹎%U龡&amp;H齲_x0001_C铣_x0014__x0007__x0001__x0001_ 4 6 2 2" xfId="1268"/>
    <cellStyle name="?鹎%U龡&amp;H齲_x0001_C铣_x0014__x0007__x0001__x0001_ 4 6 3" xfId="1269"/>
    <cellStyle name="?鹎%U龡&amp;H齲_x0001_C铣_x0014__x0007__x0001__x0001_ 4 6 3 2" xfId="1270"/>
    <cellStyle name="?鹎%U龡&amp;H齲_x0001_C铣_x0014__x0007__x0001__x0001_ 4 6 4" xfId="187"/>
    <cellStyle name="?鹎%U龡&amp;H齲_x0001_C铣_x0014__x0007__x0001__x0001_ 4 6 4 2" xfId="928"/>
    <cellStyle name="?鹎%U龡&amp;H齲_x0001_C铣_x0014__x0007__x0001__x0001_ 4 6 5" xfId="876"/>
    <cellStyle name="?鹎%U龡&amp;H齲_x0001_C铣_x0014__x0007__x0001__x0001_ 4 6_2015财政决算公开" xfId="1272"/>
    <cellStyle name="?鹎%U龡&amp;H齲_x0001_C铣_x0014__x0007__x0001__x0001_ 4 7" xfId="1273"/>
    <cellStyle name="?鹎%U龡&amp;H齲_x0001_C铣_x0014__x0007__x0001__x0001_ 4 7 2" xfId="1275"/>
    <cellStyle name="?鹎%U龡&amp;H齲_x0001_C铣_x0014__x0007__x0001__x0001_ 4 8" xfId="1277"/>
    <cellStyle name="?鹎%U龡&amp;H齲_x0001_C铣_x0014__x0007__x0001__x0001_ 4 8 2" xfId="1279"/>
    <cellStyle name="?鹎%U龡&amp;H齲_x0001_C铣_x0014__x0007__x0001__x0001_ 4 9" xfId="1280"/>
    <cellStyle name="?鹎%U龡&amp;H齲_x0001_C铣_x0014__x0007__x0001__x0001_ 4 9 2" xfId="1283"/>
    <cellStyle name="?鹎%U龡&amp;H齲_x0001_C铣_x0014__x0007__x0001__x0001_ 4_2015财政决算公开" xfId="1284"/>
    <cellStyle name="?鹎%U龡&amp;H齲_x0001_C铣_x0014__x0007__x0001__x0001_ 5" xfId="1020"/>
    <cellStyle name="?鹎%U龡&amp;H齲_x0001_C铣_x0014__x0007__x0001__x0001_ 5 2" xfId="719"/>
    <cellStyle name="?鹎%U龡&amp;H齲_x0001_C铣_x0014__x0007__x0001__x0001_ 5 2 2" xfId="723"/>
    <cellStyle name="?鹎%U龡&amp;H齲_x0001_C铣_x0014__x0007__x0001__x0001_ 5 3" xfId="342"/>
    <cellStyle name="?鹎%U龡&amp;H齲_x0001_C铣_x0014__x0007__x0001__x0001_ 5 3 2" xfId="1286"/>
    <cellStyle name="?鹎%U龡&amp;H齲_x0001_C铣_x0014__x0007__x0001__x0001_ 5 4" xfId="1289"/>
    <cellStyle name="?鹎%U龡&amp;H齲_x0001_C铣_x0014__x0007__x0001__x0001_ 5_2015财政决算公开" xfId="55"/>
    <cellStyle name="?鹎%U龡&amp;H齲_x0001_C铣_x0014__x0007__x0001__x0001_ 6" xfId="1023"/>
    <cellStyle name="?鹎%U龡&amp;H齲_x0001_C铣_x0014__x0007__x0001__x0001_ 6 2" xfId="1291"/>
    <cellStyle name="?鹎%U龡&amp;H齲_x0001_C铣_x0014__x0007__x0001__x0001_ 6 2 2" xfId="1294"/>
    <cellStyle name="?鹎%U龡&amp;H齲_x0001_C铣_x0014__x0007__x0001__x0001_ 6 3" xfId="1296"/>
    <cellStyle name="?鹎%U龡&amp;H齲_x0001_C铣_x0014__x0007__x0001__x0001_ 6 3 2" xfId="1300"/>
    <cellStyle name="?鹎%U龡&amp;H齲_x0001_C铣_x0014__x0007__x0001__x0001_ 6 4" xfId="1301"/>
    <cellStyle name="?鹎%U龡&amp;H齲_x0001_C铣_x0014__x0007__x0001__x0001_ 6_2015财政决算公开" xfId="1302"/>
    <cellStyle name="?鹎%U龡&amp;H齲_x0001_C铣_x0014__x0007__x0001__x0001_ 7" xfId="1306"/>
    <cellStyle name="20% - 强调文字颜色 1 2" xfId="1307"/>
    <cellStyle name="20% - 强调文字颜色 1 2 2" xfId="1308"/>
    <cellStyle name="20% - 强调文字颜色 1 2 2 2" xfId="1309"/>
    <cellStyle name="20% - 强调文字颜色 1 2 2 2 2" xfId="320"/>
    <cellStyle name="20% - 强调文字颜色 1 2 2 2 2 2" xfId="1310"/>
    <cellStyle name="20% - 强调文字颜色 1 2 2 2 3" xfId="1313"/>
    <cellStyle name="20% - 强调文字颜色 1 2 2 2_2015财政决算公开" xfId="75"/>
    <cellStyle name="20% - 强调文字颜色 1 2 2 3" xfId="1314"/>
    <cellStyle name="20% - 强调文字颜色 1 2 2 3 2" xfId="1315"/>
    <cellStyle name="20% - 强调文字颜色 1 2 2 4" xfId="1316"/>
    <cellStyle name="20% - 强调文字颜色 1 2 2_2015财政决算公开" xfId="1318"/>
    <cellStyle name="20% - 强调文字颜色 1 2 3" xfId="1319"/>
    <cellStyle name="20% - 强调文字颜色 1 2 3 2" xfId="1320"/>
    <cellStyle name="20% - 强调文字颜色 1 2 3 2 2" xfId="144"/>
    <cellStyle name="20% - 强调文字颜色 1 2 3 2 2 2" xfId="1321"/>
    <cellStyle name="20% - 强调文字颜色 1 2 3 2 3" xfId="1323"/>
    <cellStyle name="20% - 强调文字颜色 1 2 3 2_2015财政决算公开" xfId="1324"/>
    <cellStyle name="20% - 强调文字颜色 1 2 3 3" xfId="1325"/>
    <cellStyle name="20% - 强调文字颜色 1 2 3 3 2" xfId="1326"/>
    <cellStyle name="20% - 强调文字颜色 1 2 3 4" xfId="1328"/>
    <cellStyle name="20% - 强调文字颜色 1 2 3 5" xfId="1329"/>
    <cellStyle name="20% - 强调文字颜色 1 2 3_2015财政决算公开" xfId="1330"/>
    <cellStyle name="20% - 强调文字颜色 1 2 4" xfId="1331"/>
    <cellStyle name="20% - 强调文字颜色 1 2 4 2" xfId="387"/>
    <cellStyle name="20% - 强调文字颜色 1 2 4 2 2" xfId="1333"/>
    <cellStyle name="20% - 强调文字颜色 1 2 4 3" xfId="1334"/>
    <cellStyle name="20% - 强调文字颜色 1 2 4 4" xfId="1335"/>
    <cellStyle name="20% - 强调文字颜色 1 2 4_2015财政决算公开" xfId="1336"/>
    <cellStyle name="20% - 强调文字颜色 1 2 5" xfId="1337"/>
    <cellStyle name="20% - 强调文字颜色 1 2 5 2" xfId="1338"/>
    <cellStyle name="20% - 强调文字颜色 1 2 6" xfId="746"/>
    <cellStyle name="20% - 强调文字颜色 1 2 7" xfId="813"/>
    <cellStyle name="20% - 强调文字颜色 1 2_2015财政决算公开" xfId="125"/>
    <cellStyle name="20% - 强调文字颜色 1 3" xfId="1340"/>
    <cellStyle name="20% - 强调文字颜色 1 3 2" xfId="1342"/>
    <cellStyle name="20% - 强调文字颜色 1 3 2 2" xfId="1344"/>
    <cellStyle name="20% - 强调文字颜色 1 3 2 2 2" xfId="367"/>
    <cellStyle name="20% - 强调文字颜色 1 3 2 2 2 2" xfId="1345"/>
    <cellStyle name="20% - 强调文字颜色 1 3 2 2 3" xfId="1346"/>
    <cellStyle name="20% - 强调文字颜色 1 3 2 2_2015财政决算公开" xfId="1347"/>
    <cellStyle name="20% - 强调文字颜色 1 3 2 3" xfId="1348"/>
    <cellStyle name="20% - 强调文字颜色 1 3 2 3 2" xfId="1349"/>
    <cellStyle name="20% - 强调文字颜色 1 3 2 4" xfId="1350"/>
    <cellStyle name="20% - 强调文字颜色 1 3 2_2015财政决算公开" xfId="1352"/>
    <cellStyle name="20% - 强调文字颜色 1 3 3" xfId="1354"/>
    <cellStyle name="20% - 强调文字颜色 1 3 3 2" xfId="1355"/>
    <cellStyle name="20% - 强调文字颜色 1 3 3 2 2" xfId="835"/>
    <cellStyle name="20% - 强调文字颜色 1 3 3 3" xfId="1356"/>
    <cellStyle name="20% - 强调文字颜色 1 3 3_2015财政决算公开" xfId="1358"/>
    <cellStyle name="20% - 强调文字颜色 1 3 4" xfId="1359"/>
    <cellStyle name="20% - 强调文字颜色 1 3 4 2" xfId="1360"/>
    <cellStyle name="20% - 强调文字颜色 1 3 5" xfId="1361"/>
    <cellStyle name="20% - 强调文字颜色 1 3_2015财政决算公开" xfId="1362"/>
    <cellStyle name="20% - 强调文字颜色 1 4" xfId="1143"/>
    <cellStyle name="20% - 强调文字颜色 1 4 2" xfId="1147"/>
    <cellStyle name="20% - 强调文字颜色 1 4 2 2" xfId="1363"/>
    <cellStyle name="20% - 强调文字颜色 1 4 2 2 2" xfId="259"/>
    <cellStyle name="20% - 强调文字颜色 1 4 2 3" xfId="1364"/>
    <cellStyle name="20% - 强调文字颜色 1 4 2_2015财政决算公开" xfId="1365"/>
    <cellStyle name="20% - 强调文字颜色 1 4 3" xfId="1366"/>
    <cellStyle name="20% - 强调文字颜色 1 4 3 2" xfId="1367"/>
    <cellStyle name="20% - 强调文字颜色 1 4 4" xfId="1368"/>
    <cellStyle name="20% - 强调文字颜色 1 4_2015财政决算公开" xfId="1371"/>
    <cellStyle name="20% - 强调文字颜色 1 5" xfId="1152"/>
    <cellStyle name="20% - 强调文字颜色 1 5 2" xfId="1154"/>
    <cellStyle name="20% - 强调文字颜色 1 5 2 2" xfId="1373"/>
    <cellStyle name="20% - 强调文字颜色 1 5 2 2 2" xfId="1375"/>
    <cellStyle name="20% - 强调文字颜色 1 5 2 3" xfId="1378"/>
    <cellStyle name="20% - 强调文字颜色 1 5 2_2015财政决算公开" xfId="1380"/>
    <cellStyle name="20% - 强调文字颜色 1 5 3" xfId="1382"/>
    <cellStyle name="20% - 强调文字颜色 1 5 3 2" xfId="1384"/>
    <cellStyle name="20% - 强调文字颜色 1 5 4" xfId="1385"/>
    <cellStyle name="20% - 强调文字颜色 1 5_2015财政决算公开" xfId="1387"/>
    <cellStyle name="20% - 强调文字颜色 1 6" xfId="660"/>
    <cellStyle name="20% - 强调文字颜色 1 6 2" xfId="665"/>
    <cellStyle name="20% - 强调文字颜色 1 6 2 2" xfId="1388"/>
    <cellStyle name="20% - 强调文字颜色 1 6 3" xfId="1389"/>
    <cellStyle name="20% - 强调文字颜色 1 6_2015财政决算公开" xfId="1391"/>
    <cellStyle name="20% - 强调文字颜色 1 7" xfId="670"/>
    <cellStyle name="20% - 强调文字颜色 1 7 2" xfId="676"/>
    <cellStyle name="20% - 强调文字颜色 1 8" xfId="236"/>
    <cellStyle name="20% - 强调文字颜色 1 9" xfId="129"/>
    <cellStyle name="20% - 强调文字颜色 2 2" xfId="1392"/>
    <cellStyle name="20% - 强调文字颜色 2 2 2" xfId="1394"/>
    <cellStyle name="20% - 强调文字颜色 2 2 2 2" xfId="1395"/>
    <cellStyle name="20% - 强调文字颜色 2 2 2 2 2" xfId="128"/>
    <cellStyle name="20% - 强调文字颜色 2 2 2 2 2 2" xfId="1397"/>
    <cellStyle name="20% - 强调文字颜色 2 2 2 2 3" xfId="1399"/>
    <cellStyle name="20% - 强调文字颜色 2 2 2 2_2015财政决算公开" xfId="1400"/>
    <cellStyle name="20% - 强调文字颜色 2 2 2 3" xfId="1401"/>
    <cellStyle name="20% - 强调文字颜色 2 2 2 3 2" xfId="1403"/>
    <cellStyle name="20% - 强调文字颜色 2 2 2 4" xfId="1405"/>
    <cellStyle name="20% - 强调文字颜色 2 2 2_2015财政决算公开" xfId="1408"/>
    <cellStyle name="20% - 强调文字颜色 2 2 3" xfId="1410"/>
    <cellStyle name="20% - 强调文字颜色 2 2 3 2" xfId="1411"/>
    <cellStyle name="20% - 强调文字颜色 2 2 3 2 2" xfId="694"/>
    <cellStyle name="20% - 强调文字颜色 2 2 3 2 2 2" xfId="1413"/>
    <cellStyle name="20% - 强调文字颜色 2 2 3 2 3" xfId="1414"/>
    <cellStyle name="20% - 强调文字颜色 2 2 3 2_2015财政决算公开" xfId="1415"/>
    <cellStyle name="20% - 强调文字颜色 2 2 3 3" xfId="1416"/>
    <cellStyle name="20% - 强调文字颜色 2 2 3 3 2" xfId="1417"/>
    <cellStyle name="20% - 强调文字颜色 2 2 3 4" xfId="1419"/>
    <cellStyle name="20% - 强调文字颜色 2 2 3 5" xfId="959"/>
    <cellStyle name="20% - 强调文字颜色 2 2 3_2015财政决算公开" xfId="18"/>
    <cellStyle name="20% - 强调文字颜色 2 2 4" xfId="1421"/>
    <cellStyle name="20% - 强调文字颜色 2 2 4 2" xfId="1422"/>
    <cellStyle name="20% - 强调文字颜色 2 2 4 2 2" xfId="1423"/>
    <cellStyle name="20% - 强调文字颜色 2 2 4 3" xfId="1424"/>
    <cellStyle name="20% - 强调文字颜色 2 2 4 4" xfId="1426"/>
    <cellStyle name="20% - 强调文字颜色 2 2 4_2015财政决算公开" xfId="1427"/>
    <cellStyle name="20% - 强调文字颜色 2 2 5" xfId="1429"/>
    <cellStyle name="20% - 强调文字颜色 2 2 5 2" xfId="1430"/>
    <cellStyle name="20% - 强调文字颜色 2 2 6" xfId="1431"/>
    <cellStyle name="20% - 强调文字颜色 2 2 7" xfId="682"/>
    <cellStyle name="20% - 强调文字颜色 2 2_2015财政决算公开" xfId="1433"/>
    <cellStyle name="20% - 强调文字颜色 2 3" xfId="1436"/>
    <cellStyle name="20% - 强调文字颜色 2 3 2" xfId="1440"/>
    <cellStyle name="20% - 强调文字颜色 2 3 2 2" xfId="1442"/>
    <cellStyle name="20% - 强调文字颜色 2 3 2 2 2" xfId="992"/>
    <cellStyle name="20% - 强调文字颜色 2 3 2 2 2 2" xfId="1443"/>
    <cellStyle name="20% - 强调文字颜色 2 3 2 2 3" xfId="1444"/>
    <cellStyle name="20% - 强调文字颜色 2 3 2 2_2015财政决算公开" xfId="1445"/>
    <cellStyle name="20% - 强调文字颜色 2 3 2 3" xfId="1446"/>
    <cellStyle name="20% - 强调文字颜色 2 3 2 3 2" xfId="1447"/>
    <cellStyle name="20% - 强调文字颜色 2 3 2 4" xfId="1448"/>
    <cellStyle name="20% - 强调文字颜色 2 3 2_2015财政决算公开" xfId="1449"/>
    <cellStyle name="20% - 强调文字颜色 2 3 3" xfId="1453"/>
    <cellStyle name="20% - 强调文字颜色 2 3 3 2" xfId="1454"/>
    <cellStyle name="20% - 强调文字颜色 2 3 3 2 2" xfId="1455"/>
    <cellStyle name="20% - 强调文字颜色 2 3 3 3" xfId="1456"/>
    <cellStyle name="20% - 强调文字颜色 2 3 3_2015财政决算公开" xfId="1457"/>
    <cellStyle name="20% - 强调文字颜色 2 3 4" xfId="1460"/>
    <cellStyle name="20% - 强调文字颜色 2 3 4 2" xfId="1462"/>
    <cellStyle name="20% - 强调文字颜色 2 3 5" xfId="1465"/>
    <cellStyle name="20% - 强调文字颜色 2 3_2015财政决算公开" xfId="1467"/>
    <cellStyle name="20% - 强调文字颜色 2 4" xfId="1158"/>
    <cellStyle name="20% - 强调文字颜色 2 4 2" xfId="65"/>
    <cellStyle name="20% - 强调文字颜色 2 4 2 2" xfId="1468"/>
    <cellStyle name="20% - 强调文字颜色 2 4 2 2 2" xfId="1102"/>
    <cellStyle name="20% - 强调文字颜色 2 4 2 3" xfId="1469"/>
    <cellStyle name="20% - 强调文字颜色 2 4 2_2015财政决算公开" xfId="1470"/>
    <cellStyle name="20% - 强调文字颜色 2 4 3" xfId="1472"/>
    <cellStyle name="20% - 强调文字颜色 2 4 3 2" xfId="1473"/>
    <cellStyle name="20% - 强调文字颜色 2 4 4" xfId="1474"/>
    <cellStyle name="20% - 强调文字颜色 2 4_2015财政决算公开" xfId="1475"/>
    <cellStyle name="20% - 强调文字颜色 2 5" xfId="1477"/>
    <cellStyle name="20% - 强调文字颜色 2 5 2" xfId="1478"/>
    <cellStyle name="20% - 强调文字颜色 2 5 2 2" xfId="1479"/>
    <cellStyle name="20% - 强调文字颜色 2 5 2 2 2" xfId="1480"/>
    <cellStyle name="20% - 强调文字颜色 2 5 2 3" xfId="1481"/>
    <cellStyle name="20% - 强调文字颜色 2 5 2_2015财政决算公开" xfId="1484"/>
    <cellStyle name="20% - 强调文字颜色 2 5 3" xfId="1485"/>
    <cellStyle name="20% - 强调文字颜色 2 5 3 2" xfId="1486"/>
    <cellStyle name="20% - 强调文字颜色 2 5 4" xfId="1487"/>
    <cellStyle name="20% - 强调文字颜色 2 5_2015财政决算公开" xfId="1488"/>
    <cellStyle name="20% - 强调文字颜色 2 6" xfId="171"/>
    <cellStyle name="20% - 强调文字颜色 2 6 2" xfId="126"/>
    <cellStyle name="20% - 强调文字颜色 2 6 2 2" xfId="1489"/>
    <cellStyle name="20% - 强调文字颜色 2 6 3" xfId="1490"/>
    <cellStyle name="20% - 强调文字颜色 2 6_2015财政决算公开" xfId="1492"/>
    <cellStyle name="20% - 强调文字颜色 2 7" xfId="179"/>
    <cellStyle name="20% - 强调文字颜色 2 7 2" xfId="894"/>
    <cellStyle name="20% - 强调文字颜色 2 8" xfId="248"/>
    <cellStyle name="20% - 强调文字颜色 2 9" xfId="1402"/>
    <cellStyle name="20% - 强调文字颜色 3 2" xfId="1494"/>
    <cellStyle name="20% - 强调文字颜色 3 2 2" xfId="1497"/>
    <cellStyle name="20% - 强调文字颜色 3 2 2 2" xfId="1500"/>
    <cellStyle name="20% - 强调文字颜色 3 2 2 2 2" xfId="1501"/>
    <cellStyle name="20% - 强调文字颜色 3 2 2 2 2 2" xfId="1502"/>
    <cellStyle name="20% - 强调文字颜色 3 2 2 2 3" xfId="1504"/>
    <cellStyle name="20% - 强调文字颜色 3 2 2 2_2015财政决算公开" xfId="1506"/>
    <cellStyle name="20% - 强调文字颜色 3 2 2 3" xfId="1507"/>
    <cellStyle name="20% - 强调文字颜色 3 2 2 3 2" xfId="1508"/>
    <cellStyle name="20% - 强调文字颜色 3 2 2 4" xfId="1510"/>
    <cellStyle name="20% - 强调文字颜色 3 2 2_2015财政决算公开" xfId="1511"/>
    <cellStyle name="20% - 强调文字颜色 3 2 3" xfId="1512"/>
    <cellStyle name="20% - 强调文字颜色 3 2 3 2" xfId="1515"/>
    <cellStyle name="20% - 强调文字颜色 3 2 3 2 2" xfId="1518"/>
    <cellStyle name="20% - 强调文字颜色 3 2 3 2 2 2" xfId="1520"/>
    <cellStyle name="20% - 强调文字颜色 3 2 3 2 3" xfId="1522"/>
    <cellStyle name="20% - 强调文字颜色 3 2 3 2_2015财政决算公开" xfId="1525"/>
    <cellStyle name="20% - 强调文字颜色 3 2 3 3" xfId="1528"/>
    <cellStyle name="20% - 强调文字颜色 3 2 3 3 2" xfId="1531"/>
    <cellStyle name="20% - 强调文字颜色 3 2 3 4" xfId="1534"/>
    <cellStyle name="20% - 强调文字颜色 3 2 3 5" xfId="1536"/>
    <cellStyle name="20% - 强调文字颜色 3 2 3_2015财政决算公开" xfId="1539"/>
    <cellStyle name="20% - 强调文字颜色 3 2 4" xfId="1540"/>
    <cellStyle name="20% - 强调文字颜色 3 2 4 2" xfId="1541"/>
    <cellStyle name="20% - 强调文字颜色 3 2 4 2 2" xfId="437"/>
    <cellStyle name="20% - 强调文字颜色 3 2 4 3" xfId="1542"/>
    <cellStyle name="20% - 强调文字颜色 3 2 4 4" xfId="1543"/>
    <cellStyle name="20% - 强调文字颜色 3 2 4_2015财政决算公开" xfId="1544"/>
    <cellStyle name="20% - 强调文字颜色 3 2 5" xfId="1546"/>
    <cellStyle name="20% - 强调文字颜色 3 2 5 2" xfId="1547"/>
    <cellStyle name="20% - 强调文字颜色 3 2 6" xfId="1548"/>
    <cellStyle name="20% - 强调文字颜色 3 2 7" xfId="1549"/>
    <cellStyle name="20% - 强调文字颜色 3 2_2015财政决算公开" xfId="1550"/>
    <cellStyle name="20% - 强调文字颜色 3 3" xfId="1553"/>
    <cellStyle name="20% - 强调文字颜色 3 3 2" xfId="1556"/>
    <cellStyle name="20% - 强调文字颜色 3 3 2 2" xfId="1559"/>
    <cellStyle name="20% - 强调文字颜色 3 3 2 2 2" xfId="1561"/>
    <cellStyle name="20% - 强调文字颜色 3 3 2 2 2 2" xfId="1562"/>
    <cellStyle name="20% - 强调文字颜色 3 3 2 2 3" xfId="1563"/>
    <cellStyle name="20% - 强调文字颜色 3 3 2 2_2015财政决算公开" xfId="1564"/>
    <cellStyle name="20% - 强调文字颜色 3 3 2 3" xfId="1566"/>
    <cellStyle name="20% - 强调文字颜色 3 3 2 3 2" xfId="1567"/>
    <cellStyle name="20% - 强调文字颜色 3 3 2 4" xfId="1568"/>
    <cellStyle name="20% - 强调文字颜色 3 3 2_2015财政决算公开" xfId="1570"/>
    <cellStyle name="20% - 强调文字颜色 3 3 3" xfId="1571"/>
    <cellStyle name="20% - 强调文字颜色 3 3 3 2" xfId="1572"/>
    <cellStyle name="20% - 强调文字颜色 3 3 3 2 2" xfId="1573"/>
    <cellStyle name="20% - 强调文字颜色 3 3 3 3" xfId="268"/>
    <cellStyle name="20% - 强调文字颜色 3 3 3_2015财政决算公开" xfId="1575"/>
    <cellStyle name="20% - 强调文字颜色 3 3 4" xfId="1577"/>
    <cellStyle name="20% - 强调文字颜色 3 3 4 2" xfId="1579"/>
    <cellStyle name="20% - 强调文字颜色 3 3 5" xfId="1581"/>
    <cellStyle name="20% - 强调文字颜色 3 3_2015财政决算公开" xfId="1582"/>
    <cellStyle name="20% - 强调文字颜色 3 4" xfId="1163"/>
    <cellStyle name="20% - 强调文字颜色 3 4 2" xfId="1583"/>
    <cellStyle name="20% - 强调文字颜色 3 4 2 2" xfId="1586"/>
    <cellStyle name="20% - 强调文字颜色 3 4 2 2 2" xfId="1588"/>
    <cellStyle name="20% - 强调文字颜色 3 4 2 3" xfId="1591"/>
    <cellStyle name="20% - 强调文字颜色 3 4 2_2015财政决算公开" xfId="1594"/>
    <cellStyle name="20% - 强调文字颜色 3 4 3" xfId="1595"/>
    <cellStyle name="20% - 强调文字颜色 3 4 3 2" xfId="1596"/>
    <cellStyle name="20% - 强调文字颜色 3 4 4" xfId="1598"/>
    <cellStyle name="20% - 强调文字颜色 3 4_2015财政决算公开" xfId="1599"/>
    <cellStyle name="20% - 强调文字颜色 3 5" xfId="1601"/>
    <cellStyle name="20% - 强调文字颜色 3 5 2" xfId="1603"/>
    <cellStyle name="20% - 强调文字颜色 3 5 2 2" xfId="1605"/>
    <cellStyle name="20% - 强调文字颜色 3 5 2 2 2" xfId="1607"/>
    <cellStyle name="20% - 强调文字颜色 3 5 2 3" xfId="1609"/>
    <cellStyle name="20% - 强调文字颜色 3 5 2_2015财政决算公开" xfId="1610"/>
    <cellStyle name="20% - 强调文字颜色 3 5 3" xfId="1611"/>
    <cellStyle name="20% - 强调文字颜色 3 5 3 2" xfId="1612"/>
    <cellStyle name="20% - 强调文字颜色 3 5 4" xfId="1614"/>
    <cellStyle name="20% - 强调文字颜色 3 5_2015财政决算公开" xfId="524"/>
    <cellStyle name="20% - 强调文字颜色 3 6" xfId="690"/>
    <cellStyle name="20% - 强调文字颜色 3 6 2" xfId="696"/>
    <cellStyle name="20% - 强调文字颜色 3 6 2 2" xfId="1616"/>
    <cellStyle name="20% - 强调文字颜色 3 6 3" xfId="1617"/>
    <cellStyle name="20% - 强调文字颜色 3 6_2015财政决算公开" xfId="1619"/>
    <cellStyle name="20% - 强调文字颜色 3 7" xfId="703"/>
    <cellStyle name="20% - 强调文字颜色 3 7 2" xfId="709"/>
    <cellStyle name="20% - 强调文字颜色 3 8" xfId="256"/>
    <cellStyle name="20% - 强调文字颜色 3 9" xfId="899"/>
    <cellStyle name="20% - 强调文字颜色 4 2" xfId="1623"/>
    <cellStyle name="20% - 强调文字颜色 4 2 2" xfId="1625"/>
    <cellStyle name="20% - 强调文字颜色 4 2 2 2" xfId="1576"/>
    <cellStyle name="20% - 强调文字颜色 4 2 2 2 2" xfId="1578"/>
    <cellStyle name="20% - 强调文字颜色 4 2 2 2 2 2" xfId="843"/>
    <cellStyle name="20% - 强调文字颜色 4 2 2 2 3" xfId="1626"/>
    <cellStyle name="20% - 强调文字颜色 4 2 2 2_2015财政决算公开" xfId="1627"/>
    <cellStyle name="20% - 强调文字颜色 4 2 2 3" xfId="1580"/>
    <cellStyle name="20% - 强调文字颜色 4 2 2 3 2" xfId="1628"/>
    <cellStyle name="20% - 强调文字颜色 4 2 2 4" xfId="1629"/>
    <cellStyle name="20% - 强调文字颜色 4 2 2_2015财政决算公开" xfId="1630"/>
    <cellStyle name="20% - 强调文字颜色 4 2 3" xfId="1631"/>
    <cellStyle name="20% - 强调文字颜色 4 2 3 2" xfId="1597"/>
    <cellStyle name="20% - 强调文字颜色 4 2 3 2 2" xfId="1632"/>
    <cellStyle name="20% - 强调文字颜色 4 2 3 2 2 2" xfId="1209"/>
    <cellStyle name="20% - 强调文字颜色 4 2 3 2 3" xfId="1634"/>
    <cellStyle name="20% - 强调文字颜色 4 2 3 2_2015财政决算公开" xfId="1381"/>
    <cellStyle name="20% - 强调文字颜色 4 2 3 3" xfId="1635"/>
    <cellStyle name="20% - 强调文字颜色 4 2 3 3 2" xfId="1636"/>
    <cellStyle name="20% - 强调文字颜色 4 2 3 4" xfId="1637"/>
    <cellStyle name="20% - 强调文字颜色 4 2 3 5" xfId="1639"/>
    <cellStyle name="20% - 强调文字颜色 4 2 3_2015财政决算公开" xfId="1640"/>
    <cellStyle name="20% - 强调文字颜色 4 2 4" xfId="1641"/>
    <cellStyle name="20% - 强调文字颜色 4 2 4 2" xfId="1613"/>
    <cellStyle name="20% - 强调文字颜色 4 2 4 2 2" xfId="1642"/>
    <cellStyle name="20% - 强调文字颜色 4 2 4 3" xfId="1643"/>
    <cellStyle name="20% - 强调文字颜色 4 2 4 4" xfId="1644"/>
    <cellStyle name="20% - 强调文字颜色 4 2 4_2015财政决算公开" xfId="1647"/>
    <cellStyle name="20% - 强调文字颜色 4 2 5" xfId="1648"/>
    <cellStyle name="20% - 强调文字颜色 4 2 5 2" xfId="1650"/>
    <cellStyle name="20% - 强调文字颜色 4 2 6" xfId="1651"/>
    <cellStyle name="20% - 强调文字颜色 4 2 7" xfId="1653"/>
    <cellStyle name="20% - 强调文字颜色 4 2_2015财政决算公开" xfId="1657"/>
    <cellStyle name="20% - 强调文字颜色 4 3" xfId="1660"/>
    <cellStyle name="20% - 强调文字颜色 4 3 2" xfId="1661"/>
    <cellStyle name="20% - 强调文字颜色 4 3 2 2" xfId="1663"/>
    <cellStyle name="20% - 强调文字颜色 4 3 2 2 2" xfId="1666"/>
    <cellStyle name="20% - 强调文字颜色 4 3 2 2 2 2" xfId="1668"/>
    <cellStyle name="20% - 强调文字颜色 4 3 2 2 3" xfId="1669"/>
    <cellStyle name="20% - 强调文字颜色 4 3 2 2_2015财政决算公开" xfId="1670"/>
    <cellStyle name="20% - 强调文字颜色 4 3 2 3" xfId="1672"/>
    <cellStyle name="20% - 强调文字颜色 4 3 2 3 2" xfId="1434"/>
    <cellStyle name="20% - 强调文字颜色 4 3 2 4" xfId="1673"/>
    <cellStyle name="20% - 强调文字颜色 4 3 2_2015财政决算公开" xfId="24"/>
    <cellStyle name="20% - 强调文字颜色 4 3 3" xfId="1674"/>
    <cellStyle name="20% - 强调文字颜色 4 3 3 2" xfId="1676"/>
    <cellStyle name="20% - 强调文字颜色 4 3 3 2 2" xfId="1678"/>
    <cellStyle name="20% - 强调文字颜色 4 3 3 3" xfId="1679"/>
    <cellStyle name="20% - 强调文字颜色 4 3 3_2015财政决算公开" xfId="1682"/>
    <cellStyle name="20% - 强调文字颜色 4 3 4" xfId="1662"/>
    <cellStyle name="20% - 强调文字颜色 4 3 4 2" xfId="1665"/>
    <cellStyle name="20% - 强调文字颜色 4 3 5" xfId="1671"/>
    <cellStyle name="20% - 强调文字颜色 4 3_2015财政决算公开" xfId="1685"/>
    <cellStyle name="20% - 强调文字颜色 4 4" xfId="1166"/>
    <cellStyle name="20% - 强调文字颜色 4 4 2" xfId="1686"/>
    <cellStyle name="20% - 强调文字颜色 4 4 2 2" xfId="1688"/>
    <cellStyle name="20% - 强调文字颜色 4 4 2 2 2" xfId="1690"/>
    <cellStyle name="20% - 强调文字颜色 4 4 2 3" xfId="1692"/>
    <cellStyle name="20% - 强调文字颜色 4 4 2_2015财政决算公开" xfId="1693"/>
    <cellStyle name="20% - 强调文字颜色 4 4 3" xfId="1694"/>
    <cellStyle name="20% - 强调文字颜色 4 4 3 2" xfId="1696"/>
    <cellStyle name="20% - 强调文字颜色 4 4 4" xfId="1675"/>
    <cellStyle name="20% - 强调文字颜色 4 4_2015财政决算公开" xfId="1697"/>
    <cellStyle name="20% - 强调文字颜色 4 5" xfId="1699"/>
    <cellStyle name="20% - 强调文字颜色 4 5 2" xfId="1701"/>
    <cellStyle name="20% - 强调文字颜色 4 5 2 2" xfId="1703"/>
    <cellStyle name="20% - 强调文字颜色 4 5 2 2 2" xfId="1705"/>
    <cellStyle name="20% - 强调文字颜色 4 5 2 3" xfId="74"/>
    <cellStyle name="20% - 强调文字颜色 4 5 2_2015财政决算公开" xfId="1706"/>
    <cellStyle name="20% - 强调文字颜色 4 5 3" xfId="1707"/>
    <cellStyle name="20% - 强调文字颜色 4 5 3 2" xfId="1709"/>
    <cellStyle name="20% - 强调文字颜色 4 5 4" xfId="1664"/>
    <cellStyle name="20% - 强调文字颜色 4 5_2015财政决算公开" xfId="1711"/>
    <cellStyle name="20% - 强调文字颜色 4 6" xfId="902"/>
    <cellStyle name="20% - 强调文字颜色 4 6 2" xfId="447"/>
    <cellStyle name="20% - 强调文字颜色 4 6 2 2" xfId="1712"/>
    <cellStyle name="20% - 强调文字颜色 4 6 3" xfId="1713"/>
    <cellStyle name="20% - 强调文字颜色 4 6_2015财政决算公开" xfId="1715"/>
    <cellStyle name="20% - 强调文字颜色 4 7" xfId="1716"/>
    <cellStyle name="20% - 强调文字颜色 4 7 2" xfId="1717"/>
    <cellStyle name="20% - 强调文字颜色 4 8" xfId="1718"/>
    <cellStyle name="20% - 强调文字颜色 4 9" xfId="1719"/>
    <cellStyle name="20% - 强调文字颜色 5 2" xfId="1722"/>
    <cellStyle name="20% - 强调文字颜色 5 2 2" xfId="1724"/>
    <cellStyle name="20% - 强调文字颜色 5 2 2 2" xfId="1727"/>
    <cellStyle name="20% - 强调文字颜色 5 2 2 2 2" xfId="1731"/>
    <cellStyle name="20% - 强调文字颜色 5 2 2 2 2 2" xfId="443"/>
    <cellStyle name="20% - 强调文字颜色 5 2 2 2 3" xfId="1732"/>
    <cellStyle name="20% - 强调文字颜色 5 2 2 2_2015财政决算公开" xfId="1733"/>
    <cellStyle name="20% - 强调文字颜色 5 2 2 3" xfId="1737"/>
    <cellStyle name="20% - 强调文字颜色 5 2 2 3 2" xfId="1738"/>
    <cellStyle name="20% - 强调文字颜色 5 2 2 4" xfId="1740"/>
    <cellStyle name="20% - 强调文字颜色 5 2 2_2015财政决算公开" xfId="1741"/>
    <cellStyle name="20% - 强调文字颜色 5 2 3" xfId="1742"/>
    <cellStyle name="20% - 强调文字颜色 5 2 3 2" xfId="1744"/>
    <cellStyle name="20% - 强调文字颜色 5 2 3 2 2" xfId="552"/>
    <cellStyle name="20% - 强调文字颜色 5 2 3 3" xfId="1747"/>
    <cellStyle name="20% - 强调文字颜色 5 2 3_2015财政决算公开" xfId="1748"/>
    <cellStyle name="20% - 强调文字颜色 5 2 4" xfId="1749"/>
    <cellStyle name="20% - 强调文字颜色 5 2 4 2" xfId="1751"/>
    <cellStyle name="20% - 强调文字颜色 5 2 5" xfId="1752"/>
    <cellStyle name="20% - 强调文字颜色 5 2_2015财政决算公开" xfId="1753"/>
    <cellStyle name="20% - 强调文字颜色 5 3" xfId="1754"/>
    <cellStyle name="20% - 强调文字颜色 5 3 2" xfId="1756"/>
    <cellStyle name="20% - 强调文字颜色 5 3 2 2" xfId="1757"/>
    <cellStyle name="20% - 强调文字颜色 5 3 2 2 2" xfId="1758"/>
    <cellStyle name="20% - 强调文字颜色 5 3 2 2 2 2" xfId="1760"/>
    <cellStyle name="20% - 强调文字颜色 5 3 2 2 3" xfId="1761"/>
    <cellStyle name="20% - 强调文字颜色 5 3 2 2_2015财政决算公开" xfId="1763"/>
    <cellStyle name="20% - 强调文字颜色 5 3 2 3" xfId="1764"/>
    <cellStyle name="20% - 强调文字颜色 5 3 2 3 2" xfId="1765"/>
    <cellStyle name="20% - 强调文字颜色 5 3 2 4" xfId="1766"/>
    <cellStyle name="20% - 强调文字颜色 5 3 2_2015财政决算公开" xfId="1767"/>
    <cellStyle name="20% - 强调文字颜色 5 3 3" xfId="1768"/>
    <cellStyle name="20% - 强调文字颜色 5 3 3 2" xfId="1769"/>
    <cellStyle name="20% - 强调文字颜色 5 3 3 2 2" xfId="1770"/>
    <cellStyle name="20% - 强调文字颜色 5 3 3 3" xfId="1771"/>
    <cellStyle name="20% - 强调文字颜色 5 3 3_2015财政决算公开" xfId="314"/>
    <cellStyle name="20% - 强调文字颜色 5 3 4" xfId="1687"/>
    <cellStyle name="20% - 强调文字颜色 5 3 4 2" xfId="1689"/>
    <cellStyle name="20% - 强调文字颜色 5 3 5" xfId="1691"/>
    <cellStyle name="20% - 强调文字颜色 5 3_2015财政决算公开" xfId="1774"/>
    <cellStyle name="20% - 强调文字颜色 5 4" xfId="1775"/>
    <cellStyle name="20% - 强调文字颜色 5 4 2" xfId="1776"/>
    <cellStyle name="20% - 强调文字颜色 5 4 2 2" xfId="1777"/>
    <cellStyle name="20% - 强调文字颜色 5 4 2 2 2" xfId="1779"/>
    <cellStyle name="20% - 强调文字颜色 5 4 2 3" xfId="1780"/>
    <cellStyle name="20% - 强调文字颜色 5 4 2_2015财政决算公开" xfId="1781"/>
    <cellStyle name="20% - 强调文字颜色 5 4 3" xfId="1782"/>
    <cellStyle name="20% - 强调文字颜色 5 4 3 2" xfId="1783"/>
    <cellStyle name="20% - 强调文字颜色 5 4 4" xfId="1695"/>
    <cellStyle name="20% - 强调文字颜色 5 4_2015财政决算公开" xfId="1145"/>
    <cellStyle name="20% - 强调文字颜色 5 5" xfId="1785"/>
    <cellStyle name="20% - 强调文字颜色 5 5 2" xfId="1786"/>
    <cellStyle name="20% - 强调文字颜色 5 5 2 2" xfId="1787"/>
    <cellStyle name="20% - 强调文字颜色 5 5 2 2 2" xfId="105"/>
    <cellStyle name="20% - 强调文字颜色 5 5 2 3" xfId="1788"/>
    <cellStyle name="20% - 强调文字颜色 5 5 2_2015财政决算公开" xfId="1789"/>
    <cellStyle name="20% - 强调文字颜色 5 5 3" xfId="1790"/>
    <cellStyle name="20% - 强调文字颜色 5 5 3 2" xfId="1791"/>
    <cellStyle name="20% - 强调文字颜色 5 5 4" xfId="1677"/>
    <cellStyle name="20% - 强调文字颜色 5 5_2015财政决算公开" xfId="1792"/>
    <cellStyle name="20% - 强调文字颜色 5 6" xfId="905"/>
    <cellStyle name="20% - 强调文字颜色 5 6 2" xfId="1795"/>
    <cellStyle name="20% - 强调文字颜色 5 6 2 2" xfId="1797"/>
    <cellStyle name="20% - 强调文字颜色 5 6 3" xfId="608"/>
    <cellStyle name="20% - 强调文字颜色 5 6_2015财政决算公开" xfId="1798"/>
    <cellStyle name="20% - 强调文字颜色 5 7" xfId="1800"/>
    <cellStyle name="20% - 强调文字颜色 5 7 2" xfId="1801"/>
    <cellStyle name="20% - 强调文字颜色 5 8" xfId="1803"/>
    <cellStyle name="20% - 强调文字颜色 6 2" xfId="1805"/>
    <cellStyle name="20% - 强调文字颜色 6 2 2" xfId="1806"/>
    <cellStyle name="20% - 强调文字颜色 6 2 2 2" xfId="1793"/>
    <cellStyle name="20% - 强调文字颜色 6 2 2 2 2" xfId="1807"/>
    <cellStyle name="20% - 强调文字颜色 6 2 2 2 2 2" xfId="1809"/>
    <cellStyle name="20% - 强调文字颜色 6 2 2 2 3" xfId="1811"/>
    <cellStyle name="20% - 强调文字颜色 6 2 2 2_2015财政决算公开" xfId="1802"/>
    <cellStyle name="20% - 强调文字颜色 6 2 2 3" xfId="1812"/>
    <cellStyle name="20% - 强调文字颜色 6 2 2 3 2" xfId="897"/>
    <cellStyle name="20% - 强调文字颜色 6 2 2 4" xfId="1813"/>
    <cellStyle name="20% - 强调文字颜色 6 2 2_2015财政决算公开" xfId="1533"/>
    <cellStyle name="20% - 强调文字颜色 6 2 3" xfId="1814"/>
    <cellStyle name="20% - 强调文字颜色 6 2 3 2" xfId="1815"/>
    <cellStyle name="20% - 强调文字颜色 6 2 3 2 2" xfId="1816"/>
    <cellStyle name="20% - 强调文字颜色 6 2 3 3" xfId="1817"/>
    <cellStyle name="20% - 强调文字颜色 6 2 3_2015财政决算公开" xfId="954"/>
    <cellStyle name="20% - 强调文字颜色 6 2 4" xfId="1818"/>
    <cellStyle name="20% - 强调文字颜色 6 2 4 2" xfId="1819"/>
    <cellStyle name="20% - 强调文字颜色 6 2 5" xfId="1820"/>
    <cellStyle name="20% - 强调文字颜色 6 2_2015财政决算公开" xfId="1821"/>
    <cellStyle name="20% - 强调文字颜色 6 3" xfId="1822"/>
    <cellStyle name="20% - 强调文字颜色 6 3 2" xfId="1824"/>
    <cellStyle name="20% - 强调文字颜色 6 3 2 2" xfId="1825"/>
    <cellStyle name="20% - 强调文字颜色 6 3 2 2 2" xfId="1826"/>
    <cellStyle name="20% - 强调文字颜色 6 3 2 2 2 2" xfId="1428"/>
    <cellStyle name="20% - 强调文字颜色 6 3 2 2 3" xfId="1827"/>
    <cellStyle name="20% - 强调文字颜色 6 3 2 2_2015财政决算公开" xfId="1828"/>
    <cellStyle name="20% - 强调文字颜色 6 3 2 3" xfId="1829"/>
    <cellStyle name="20% - 强调文字颜色 6 3 2 3 2" xfId="1188"/>
    <cellStyle name="20% - 强调文字颜色 6 3 2 4" xfId="1831"/>
    <cellStyle name="20% - 强调文字颜色 6 3 2_2015财政决算公开" xfId="1832"/>
    <cellStyle name="20% - 强调文字颜色 6 3 3" xfId="1833"/>
    <cellStyle name="20% - 强调文字颜色 6 3 3 2" xfId="1835"/>
    <cellStyle name="20% - 强调文字颜色 6 3 3 2 2" xfId="1837"/>
    <cellStyle name="20% - 强调文字颜色 6 3 3 3" xfId="1838"/>
    <cellStyle name="20% - 强调文字颜色 6 3 3_2015财政决算公开" xfId="1841"/>
    <cellStyle name="20% - 强调文字颜色 6 3 4" xfId="1702"/>
    <cellStyle name="20% - 强调文字颜色 6 3 4 2" xfId="1704"/>
    <cellStyle name="20% - 强调文字颜色 6 3 5" xfId="73"/>
    <cellStyle name="20% - 强调文字颜色 6 3_2015财政决算公开" xfId="1842"/>
    <cellStyle name="20% - 强调文字颜色 6 4" xfId="1843"/>
    <cellStyle name="20% - 强调文字颜色 6 4 2" xfId="1844"/>
    <cellStyle name="20% - 强调文字颜色 6 4 2 2" xfId="29"/>
    <cellStyle name="20% - 强调文字颜色 6 4 2 2 2" xfId="1845"/>
    <cellStyle name="20% - 强调文字颜色 6 4 2 3" xfId="1847"/>
    <cellStyle name="20% - 强调文字颜色 6 4 2_2015财政决算公开" xfId="1848"/>
    <cellStyle name="20% - 强调文字颜色 6 4 3" xfId="1849"/>
    <cellStyle name="20% - 强调文字颜色 6 4 3 2" xfId="1850"/>
    <cellStyle name="20% - 强调文字颜色 6 4 4" xfId="1708"/>
    <cellStyle name="20% - 强调文字颜色 6 4_2015财政决算公开" xfId="1851"/>
    <cellStyle name="20% - 强调文字颜色 6 5" xfId="1852"/>
    <cellStyle name="20% - 强调文字颜色 6 5 2" xfId="1853"/>
    <cellStyle name="20% - 强调文字颜色 6 5 2 2" xfId="1854"/>
    <cellStyle name="20% - 强调文字颜色 6 5 2 2 2" xfId="1855"/>
    <cellStyle name="20% - 强调文字颜色 6 5 2 3" xfId="1856"/>
    <cellStyle name="20% - 强调文字颜色 6 5 2_2015财政决算公开" xfId="1858"/>
    <cellStyle name="20% - 强调文字颜色 6 5 3" xfId="1859"/>
    <cellStyle name="20% - 强调文字颜色 6 5 3 2" xfId="1860"/>
    <cellStyle name="20% - 强调文字颜色 6 5 4" xfId="1667"/>
    <cellStyle name="20% - 强调文字颜色 6 5_2015财政决算公开" xfId="1471"/>
    <cellStyle name="20% - 强调文字颜色 6 6" xfId="910"/>
    <cellStyle name="20% - 强调文字颜色 6 6 2" xfId="1861"/>
    <cellStyle name="20% - 强调文字颜色 6 6 2 2" xfId="1862"/>
    <cellStyle name="20% - 强调文字颜色 6 6 3" xfId="1482"/>
    <cellStyle name="20% - 强调文字颜色 6 6_2015财政决算公开" xfId="1830"/>
    <cellStyle name="20% - 强调文字颜色 6 7" xfId="1863"/>
    <cellStyle name="20% - 强调文字颜色 6 7 2" xfId="1865"/>
    <cellStyle name="20% - 强调文字颜色 6 8" xfId="1867"/>
    <cellStyle name="20% - 着色 1" xfId="1870"/>
    <cellStyle name="20% - 着色 1 2" xfId="1873"/>
    <cellStyle name="20% - 着色 2" xfId="1875"/>
    <cellStyle name="20% - 着色 2 2" xfId="1877"/>
    <cellStyle name="20% - 着色 3" xfId="1881"/>
    <cellStyle name="20% - 着色 3 2" xfId="1884"/>
    <cellStyle name="20% - 着色 4" xfId="1043"/>
    <cellStyle name="20% - 着色 4 2" xfId="1886"/>
    <cellStyle name="20% - 着色 5" xfId="1304"/>
    <cellStyle name="20% - 着色 5 2" xfId="1889"/>
    <cellStyle name="20% - 着色 6" xfId="1891"/>
    <cellStyle name="20% - 着色 6 2" xfId="1892"/>
    <cellStyle name="40% - 强调文字颜色 1 2" xfId="1893"/>
    <cellStyle name="40% - 强调文字颜色 1 2 2" xfId="1896"/>
    <cellStyle name="40% - 强调文字颜色 1 2 2 2" xfId="1898"/>
    <cellStyle name="40% - 强调文字颜色 1 2 2 2 2" xfId="1900"/>
    <cellStyle name="40% - 强调文字颜色 1 2 2 2 2 2" xfId="1904"/>
    <cellStyle name="40% - 强调文字颜色 1 2 2 2 3" xfId="1906"/>
    <cellStyle name="40% - 强调文字颜色 1 2 2 2_2015财政决算公开" xfId="1908"/>
    <cellStyle name="40% - 强调文字颜色 1 2 2 3" xfId="1909"/>
    <cellStyle name="40% - 强调文字颜色 1 2 2 3 2" xfId="1911"/>
    <cellStyle name="40% - 强调文字颜色 1 2 2 4" xfId="1912"/>
    <cellStyle name="40% - 强调文字颜色 1 2 2_2015财政决算公开" xfId="1913"/>
    <cellStyle name="40% - 强调文字颜色 1 2 3" xfId="1915"/>
    <cellStyle name="40% - 强调文字颜色 1 2 3 2" xfId="1917"/>
    <cellStyle name="40% - 强调文字颜色 1 2 3 2 2" xfId="1918"/>
    <cellStyle name="40% - 强调文字颜色 1 2 3 2 2 2" xfId="1920"/>
    <cellStyle name="40% - 强调文字颜色 1 2 3 2 3" xfId="1921"/>
    <cellStyle name="40% - 强调文字颜色 1 2 3 2_2015财政决算公开" xfId="1922"/>
    <cellStyle name="40% - 强调文字颜色 1 2 3 3" xfId="1923"/>
    <cellStyle name="40% - 强调文字颜色 1 2 3 3 2" xfId="324"/>
    <cellStyle name="40% - 强调文字颜色 1 2 3 4" xfId="1924"/>
    <cellStyle name="40% - 强调文字颜色 1 2 3 5" xfId="1728"/>
    <cellStyle name="40% - 强调文字颜色 1 2 3_2015财政决算公开" xfId="1925"/>
    <cellStyle name="40% - 强调文字颜色 1 2 4" xfId="1927"/>
    <cellStyle name="40% - 强调文字颜色 1 2 4 2" xfId="1928"/>
    <cellStyle name="40% - 强调文字颜色 1 2 4 2 2" xfId="1929"/>
    <cellStyle name="40% - 强调文字颜色 1 2 4 3" xfId="1930"/>
    <cellStyle name="40% - 强调文字颜色 1 2 4 4" xfId="1932"/>
    <cellStyle name="40% - 强调文字颜色 1 2 4_2015财政决算公开" xfId="1934"/>
    <cellStyle name="40% - 强调文字颜色 1 2 5" xfId="1935"/>
    <cellStyle name="40% - 强调文字颜色 1 2 5 2" xfId="1936"/>
    <cellStyle name="40% - 强调文字颜色 1 2 6" xfId="1461"/>
    <cellStyle name="40% - 强调文字颜色 1 2 7" xfId="1937"/>
    <cellStyle name="40% - 强调文字颜色 1 2_2015财政决算公开" xfId="1938"/>
    <cellStyle name="40% - 强调文字颜色 1 3" xfId="1940"/>
    <cellStyle name="40% - 强调文字颜色 1 3 2" xfId="1942"/>
    <cellStyle name="40% - 强调文字颜色 1 3 2 2" xfId="1944"/>
    <cellStyle name="40% - 强调文字颜色 1 3 2 2 2" xfId="1945"/>
    <cellStyle name="40% - 强调文字颜色 1 3 2 2 2 2" xfId="1946"/>
    <cellStyle name="40% - 强调文字颜色 1 3 2 2 3" xfId="1947"/>
    <cellStyle name="40% - 强调文字颜色 1 3 2 2_2015财政决算公开" xfId="1948"/>
    <cellStyle name="40% - 强调文字颜色 1 3 2 3" xfId="1857"/>
    <cellStyle name="40% - 强调文字颜色 1 3 2 3 2" xfId="1949"/>
    <cellStyle name="40% - 强调文字颜色 1 3 2 4" xfId="1950"/>
    <cellStyle name="40% - 强调文字颜色 1 3 2_2015财政决算公开" xfId="1951"/>
    <cellStyle name="40% - 强调文字颜色 1 3 3" xfId="1953"/>
    <cellStyle name="40% - 强调文字颜色 1 3 3 2" xfId="1954"/>
    <cellStyle name="40% - 强调文字颜色 1 3 3 2 2" xfId="1955"/>
    <cellStyle name="40% - 强调文字颜色 1 3 3 3" xfId="1956"/>
    <cellStyle name="40% - 强调文字颜色 1 3 3_2015财政决算公开" xfId="1957"/>
    <cellStyle name="40% - 强调文字颜色 1 3 4" xfId="1958"/>
    <cellStyle name="40% - 强调文字颜色 1 3 4 2" xfId="1959"/>
    <cellStyle name="40% - 强调文字颜色 1 3 5" xfId="1962"/>
    <cellStyle name="40% - 强调文字颜色 1 3_2015财政决算公开" xfId="1964"/>
    <cellStyle name="40% - 强调文字颜色 1 4" xfId="1967"/>
    <cellStyle name="40% - 强调文字颜色 1 4 2" xfId="1969"/>
    <cellStyle name="40% - 强调文字颜色 1 4 2 2" xfId="1970"/>
    <cellStyle name="40% - 强调文字颜色 1 4 2 2 2" xfId="1971"/>
    <cellStyle name="40% - 强调文字颜色 1 4 2 3" xfId="1972"/>
    <cellStyle name="40% - 强调文字颜色 1 4 2_2015财政决算公开" xfId="1973"/>
    <cellStyle name="40% - 强调文字颜色 1 4 3" xfId="1974"/>
    <cellStyle name="40% - 强调文字颜色 1 4 3 2" xfId="1975"/>
    <cellStyle name="40% - 强调文字颜色 1 4 4" xfId="625"/>
    <cellStyle name="40% - 强调文字颜色 1 4_2015财政决算公开" xfId="1075"/>
    <cellStyle name="40% - 强调文字颜色 1 5" xfId="1978"/>
    <cellStyle name="40% - 强调文字颜色 1 5 2" xfId="1980"/>
    <cellStyle name="40% - 强调文字颜色 1 5 2 2" xfId="1982"/>
    <cellStyle name="40% - 强调文字颜色 1 5 2 2 2" xfId="1983"/>
    <cellStyle name="40% - 强调文字颜色 1 5 2 3" xfId="1984"/>
    <cellStyle name="40% - 强调文字颜色 1 5 2_2015财政决算公开" xfId="1986"/>
    <cellStyle name="40% - 强调文字颜色 1 5 3" xfId="1332"/>
    <cellStyle name="40% - 强调文字颜色 1 5 3 2" xfId="1987"/>
    <cellStyle name="40% - 强调文字颜色 1 5 4" xfId="1988"/>
    <cellStyle name="40% - 强调文字颜色 1 5_2015财政决算公开" xfId="1990"/>
    <cellStyle name="40% - 强调文字颜色 1 6" xfId="1993"/>
    <cellStyle name="40% - 强调文字颜色 1 6 2" xfId="1995"/>
    <cellStyle name="40% - 强调文字颜色 1 6 2 2" xfId="1997"/>
    <cellStyle name="40% - 强调文字颜色 1 6 3" xfId="1998"/>
    <cellStyle name="40% - 强调文字颜色 1 6_2015财政决算公开" xfId="26"/>
    <cellStyle name="40% - 强调文字颜色 1 7" xfId="1999"/>
    <cellStyle name="40% - 强调文字颜色 1 7 2" xfId="823"/>
    <cellStyle name="40% - 强调文字颜色 1 8" xfId="2001"/>
    <cellStyle name="40% - 强调文字颜色 1 9" xfId="2002"/>
    <cellStyle name="40% - 强调文字颜色 2 2" xfId="2003"/>
    <cellStyle name="40% - 强调文字颜色 2 2 2" xfId="2007"/>
    <cellStyle name="40% - 强调文字颜色 2 2 2 2" xfId="2011"/>
    <cellStyle name="40% - 强调文字颜色 2 2 2 2 2" xfId="2014"/>
    <cellStyle name="40% - 强调文字颜色 2 2 2 2 2 2" xfId="2016"/>
    <cellStyle name="40% - 强调文字颜色 2 2 2 2 3" xfId="2018"/>
    <cellStyle name="40% - 强调文字颜色 2 2 2 2_2015财政决算公开" xfId="2019"/>
    <cellStyle name="40% - 强调文字颜色 2 2 2 3" xfId="2022"/>
    <cellStyle name="40% - 强调文字颜色 2 2 2 3 2" xfId="2024"/>
    <cellStyle name="40% - 强调文字颜色 2 2 2 4" xfId="2026"/>
    <cellStyle name="40% - 强调文字颜色 2 2 2_2015财政决算公开" xfId="1327"/>
    <cellStyle name="40% - 强调文字颜色 2 2 3" xfId="2028"/>
    <cellStyle name="40% - 强调文字颜色 2 2 3 2" xfId="2030"/>
    <cellStyle name="40% - 强调文字颜色 2 2 3 2 2" xfId="10"/>
    <cellStyle name="40% - 强调文字颜色 2 2 3 3" xfId="2031"/>
    <cellStyle name="40% - 强调文字颜色 2 2 3_2015财政决算公开" xfId="2034"/>
    <cellStyle name="40% - 强调文字颜色 2 2 4" xfId="2036"/>
    <cellStyle name="40% - 强调文字颜色 2 2 4 2" xfId="2037"/>
    <cellStyle name="40% - 强调文字颜色 2 2 5" xfId="2038"/>
    <cellStyle name="40% - 强调文字颜色 2 2_2015财政决算公开" xfId="536"/>
    <cellStyle name="40% - 强调文字颜色 2 3" xfId="2039"/>
    <cellStyle name="40% - 强调文字颜色 2 3 2" xfId="2040"/>
    <cellStyle name="40% - 强调文字颜色 2 3 2 2" xfId="2041"/>
    <cellStyle name="40% - 强调文字颜色 2 3 2 2 2" xfId="2042"/>
    <cellStyle name="40% - 强调文字颜色 2 3 2 2 2 2" xfId="2046"/>
    <cellStyle name="40% - 强调文字颜色 2 3 2 2 3" xfId="481"/>
    <cellStyle name="40% - 强调文字颜色 2 3 2 2_2015财政决算公开" xfId="2050"/>
    <cellStyle name="40% - 强调文字颜色 2 3 2 3" xfId="2051"/>
    <cellStyle name="40% - 强调文字颜色 2 3 2 3 2" xfId="2054"/>
    <cellStyle name="40% - 强调文字颜色 2 3 2 4" xfId="2056"/>
    <cellStyle name="40% - 强调文字颜色 2 3 2_2015财政决算公开" xfId="2060"/>
    <cellStyle name="40% - 强调文字颜色 2 3 3" xfId="2061"/>
    <cellStyle name="40% - 强调文字颜色 2 3 3 2" xfId="2062"/>
    <cellStyle name="40% - 强调文字颜色 2 3 3 2 2" xfId="2063"/>
    <cellStyle name="40% - 强调文字颜色 2 3 3 3" xfId="2064"/>
    <cellStyle name="40% - 强调文字颜色 2 3 3_2015财政决算公开" xfId="2065"/>
    <cellStyle name="40% - 强调文字颜色 2 3 4" xfId="2067"/>
    <cellStyle name="40% - 强调文字颜色 2 3 4 2" xfId="2069"/>
    <cellStyle name="40% - 强调文字颜色 2 3 5" xfId="2070"/>
    <cellStyle name="40% - 强调文字颜色 2 3_2015财政决算公开" xfId="2068"/>
    <cellStyle name="40% - 强调文字颜色 2 4" xfId="2071"/>
    <cellStyle name="40% - 强调文字颜色 2 4 2" xfId="2072"/>
    <cellStyle name="40% - 强调文字颜色 2 4 2 2" xfId="2073"/>
    <cellStyle name="40% - 强调文字颜色 2 4 2 2 2" xfId="2075"/>
    <cellStyle name="40% - 强调文字颜色 2 4 2 3" xfId="2076"/>
    <cellStyle name="40% - 强调文字颜色 2 4 2_2015财政决算公开" xfId="2077"/>
    <cellStyle name="40% - 强调文字颜色 2 4 3" xfId="2078"/>
    <cellStyle name="40% - 强调文字颜色 2 4 3 2" xfId="2079"/>
    <cellStyle name="40% - 强调文字颜色 2 4 4" xfId="2080"/>
    <cellStyle name="40% - 强调文字颜色 2 4_2015财政决算公开" xfId="2081"/>
    <cellStyle name="40% - 强调文字颜色 2 5" xfId="2082"/>
    <cellStyle name="40% - 强调文字颜色 2 5 2" xfId="2084"/>
    <cellStyle name="40% - 强调文字颜色 2 5 2 2" xfId="16"/>
    <cellStyle name="40% - 强调文字颜色 2 5 2 2 2" xfId="2086"/>
    <cellStyle name="40% - 强调文字颜色 2 5 2 3" xfId="2088"/>
    <cellStyle name="40% - 强调文字颜色 2 5 2_2015财政决算公开" xfId="166"/>
    <cellStyle name="40% - 强调文字颜色 2 5 3" xfId="2089"/>
    <cellStyle name="40% - 强调文字颜色 2 5 3 2" xfId="2090"/>
    <cellStyle name="40% - 强调文字颜色 2 5 4" xfId="2091"/>
    <cellStyle name="40% - 强调文字颜色 2 5_2015财政决算公开" xfId="2093"/>
    <cellStyle name="40% - 强调文字颜色 2 6" xfId="2094"/>
    <cellStyle name="40% - 强调文字颜色 2 6 2" xfId="2096"/>
    <cellStyle name="40% - 强调文字颜色 2 6 2 2" xfId="2098"/>
    <cellStyle name="40% - 强调文字颜色 2 6 3" xfId="2100"/>
    <cellStyle name="40% - 强调文字颜色 2 6_2015财政决算公开" xfId="2101"/>
    <cellStyle name="40% - 强调文字颜色 2 7" xfId="1725"/>
    <cellStyle name="40% - 强调文字颜色 2 7 2" xfId="1729"/>
    <cellStyle name="40% - 强调文字颜色 2 8" xfId="1735"/>
    <cellStyle name="40% - 强调文字颜色 3 2" xfId="2104"/>
    <cellStyle name="40% - 强调文字颜色 3 2 2" xfId="2107"/>
    <cellStyle name="40% - 强调文字颜色 3 2 2 2" xfId="2108"/>
    <cellStyle name="40% - 强调文字颜色 3 2 2 2 2" xfId="2111"/>
    <cellStyle name="40% - 强调文字颜色 3 2 2 2 2 2" xfId="2112"/>
    <cellStyle name="40% - 强调文字颜色 3 2 2 2 3" xfId="2114"/>
    <cellStyle name="40% - 强调文字颜色 3 2 2 2_2015财政决算公开" xfId="2115"/>
    <cellStyle name="40% - 强调文字颜色 3 2 2 3" xfId="2118"/>
    <cellStyle name="40% - 强调文字颜色 3 2 2 3 2" xfId="2120"/>
    <cellStyle name="40% - 强调文字颜色 3 2 2 4" xfId="2121"/>
    <cellStyle name="40% - 强调文字颜色 3 2 2_2015财政决算公开" xfId="2123"/>
    <cellStyle name="40% - 强调文字颜色 3 2 3" xfId="2124"/>
    <cellStyle name="40% - 强调文字颜色 3 2 3 2" xfId="2126"/>
    <cellStyle name="40% - 强调文字颜色 3 2 3 2 2" xfId="2128"/>
    <cellStyle name="40% - 强调文字颜色 3 2 3 2 2 2" xfId="2130"/>
    <cellStyle name="40% - 强调文字颜色 3 2 3 2 3" xfId="2131"/>
    <cellStyle name="40% - 强调文字颜色 3 2 3 2_2015财政决算公开" xfId="2132"/>
    <cellStyle name="40% - 强调文字颜色 3 2 3 3" xfId="2134"/>
    <cellStyle name="40% - 强调文字颜色 3 2 3 3 2" xfId="2137"/>
    <cellStyle name="40% - 强调文字颜色 3 2 3 4" xfId="2138"/>
    <cellStyle name="40% - 强调文字颜色 3 2 3 5" xfId="1778"/>
    <cellStyle name="40% - 强调文字颜色 3 2 3_2015财政决算公开" xfId="2139"/>
    <cellStyle name="40% - 强调文字颜色 3 2 4" xfId="2140"/>
    <cellStyle name="40% - 强调文字颜色 3 2 4 2" xfId="2141"/>
    <cellStyle name="40% - 强调文字颜色 3 2 4 2 2" xfId="2143"/>
    <cellStyle name="40% - 强调文字颜色 3 2 4 3" xfId="2144"/>
    <cellStyle name="40% - 强调文字颜色 3 2 4 4" xfId="2146"/>
    <cellStyle name="40% - 强调文字颜色 3 2 4_2015财政决算公开" xfId="2148"/>
    <cellStyle name="40% - 强调文字颜色 3 2 5" xfId="2149"/>
    <cellStyle name="40% - 强调文字颜色 3 2 5 2" xfId="2151"/>
    <cellStyle name="40% - 强调文字颜色 3 2 6" xfId="2152"/>
    <cellStyle name="40% - 强调文字颜色 3 2 7" xfId="1393"/>
    <cellStyle name="40% - 强调文字颜色 3 2_2015财政决算公开" xfId="2153"/>
    <cellStyle name="40% - 强调文字颜色 3 3" xfId="2154"/>
    <cellStyle name="40% - 强调文字颜色 3 3 2" xfId="2157"/>
    <cellStyle name="40% - 强调文字颜色 3 3 2 2" xfId="2160"/>
    <cellStyle name="40% - 强调文字颜色 3 3 2 2 2" xfId="2162"/>
    <cellStyle name="40% - 强调文字颜色 3 3 2 2 2 2" xfId="2164"/>
    <cellStyle name="40% - 强调文字颜色 3 3 2 2 3" xfId="2165"/>
    <cellStyle name="40% - 强调文字颜色 3 3 2 2_2015财政决算公开" xfId="2074"/>
    <cellStyle name="40% - 强调文字颜色 3 3 2 3" xfId="2169"/>
    <cellStyle name="40% - 强调文字颜色 3 3 2 3 2" xfId="2170"/>
    <cellStyle name="40% - 强调文字颜色 3 3 2 4" xfId="2171"/>
    <cellStyle name="40% - 强调文字颜色 3 3 2_2015财政决算公开" xfId="1425"/>
    <cellStyle name="40% - 强调文字颜色 3 3 3" xfId="2174"/>
    <cellStyle name="40% - 强调文字颜色 3 3 3 2" xfId="15"/>
    <cellStyle name="40% - 强调文字颜色 3 3 3 2 2" xfId="2103"/>
    <cellStyle name="40% - 强调文字颜色 3 3 3 3" xfId="109"/>
    <cellStyle name="40% - 强调文字颜色 3 3 3_2015财政决算公开" xfId="2176"/>
    <cellStyle name="40% - 强调文字颜色 3 3 4" xfId="2179"/>
    <cellStyle name="40% - 强调文字颜色 3 3 4 2" xfId="2182"/>
    <cellStyle name="40% - 强调文字颜色 3 3 5" xfId="2185"/>
    <cellStyle name="40% - 强调文字颜色 3 3_2015财政决算公开" xfId="2186"/>
    <cellStyle name="40% - 强调文字颜色 3 4" xfId="2187"/>
    <cellStyle name="40% - 强调文字颜色 3 4 2" xfId="2189"/>
    <cellStyle name="40% - 强调文字颜色 3 4 2 2" xfId="1864"/>
    <cellStyle name="40% - 强调文字颜色 3 4 2 2 2" xfId="1866"/>
    <cellStyle name="40% - 强调文字颜色 3 4 2 3" xfId="1868"/>
    <cellStyle name="40% - 强调文字颜色 3 4 2_2015财政决算公开" xfId="2190"/>
    <cellStyle name="40% - 强调文字颜色 3 4 3" xfId="2192"/>
    <cellStyle name="40% - 强调文字颜色 3 4 3 2" xfId="2193"/>
    <cellStyle name="40% - 强调文字颜色 3 4 4" xfId="2110"/>
    <cellStyle name="40% - 强调文字颜色 3 4_2015财政决算公开" xfId="2194"/>
    <cellStyle name="40% - 强调文字颜色 3 5" xfId="2195"/>
    <cellStyle name="40% - 强调文字颜色 3 5 2" xfId="2197"/>
    <cellStyle name="40% - 强调文字颜色 3 5 2 2" xfId="2198"/>
    <cellStyle name="40% - 强调文字颜色 3 5 2 2 2" xfId="2199"/>
    <cellStyle name="40% - 强调文字颜色 3 5 2 3" xfId="2201"/>
    <cellStyle name="40% - 强调文字颜色 3 5 2_2015财政决算公开" xfId="2202"/>
    <cellStyle name="40% - 强调文字颜色 3 5 3" xfId="2203"/>
    <cellStyle name="40% - 强调文字颜色 3 5 3 2" xfId="2205"/>
    <cellStyle name="40% - 强调文字颜色 3 5 4" xfId="2119"/>
    <cellStyle name="40% - 强调文字颜色 3 5_2015财政决算公开" xfId="2208"/>
    <cellStyle name="40% - 强调文字颜色 3 6" xfId="2209"/>
    <cellStyle name="40% - 强调文字颜色 3 6 2" xfId="2210"/>
    <cellStyle name="40% - 强调文字颜色 3 6 2 2" xfId="2211"/>
    <cellStyle name="40% - 强调文字颜色 3 6 3" xfId="654"/>
    <cellStyle name="40% - 强调文字颜色 3 6_2015财政决算公开" xfId="1369"/>
    <cellStyle name="40% - 强调文字颜色 3 7" xfId="1743"/>
    <cellStyle name="40% - 强调文字颜色 3 7 2" xfId="551"/>
    <cellStyle name="40% - 强调文字颜色 3 8" xfId="1746"/>
    <cellStyle name="40% - 强调文字颜色 3 9" xfId="2212"/>
    <cellStyle name="40% - 强调文字颜色 4 2" xfId="2213"/>
    <cellStyle name="40% - 强调文字颜色 4 2 2" xfId="2215"/>
    <cellStyle name="40% - 强调文字颜色 4 2 2 2" xfId="2216"/>
    <cellStyle name="40% - 强调文字颜色 4 2 2 2 2" xfId="2219"/>
    <cellStyle name="40% - 强调文字颜色 4 2 2 2 2 2" xfId="2221"/>
    <cellStyle name="40% - 强调文字颜色 4 2 2 2 3" xfId="2223"/>
    <cellStyle name="40% - 强调文字颜色 4 2 2 2_2015财政决算公开" xfId="589"/>
    <cellStyle name="40% - 强调文字颜色 4 2 2 3" xfId="2225"/>
    <cellStyle name="40% - 强调文字颜色 4 2 2 3 2" xfId="2226"/>
    <cellStyle name="40% - 强调文字颜色 4 2 2 4" xfId="2227"/>
    <cellStyle name="40% - 强调文字颜色 4 2 2_2015财政决算公开" xfId="2228"/>
    <cellStyle name="40% - 强调文字颜色 4 2 3" xfId="2229"/>
    <cellStyle name="40% - 强调文字颜色 4 2 3 2" xfId="88"/>
    <cellStyle name="40% - 强调文字颜色 4 2 3 2 2" xfId="2231"/>
    <cellStyle name="40% - 强调文字颜色 4 2 3 2 2 2" xfId="2233"/>
    <cellStyle name="40% - 强调文字颜色 4 2 3 2 3" xfId="2236"/>
    <cellStyle name="40% - 强调文字颜色 4 2 3 2_2015财政决算公开" xfId="2239"/>
    <cellStyle name="40% - 强调文字颜色 4 2 3 3" xfId="72"/>
    <cellStyle name="40% - 强调文字颜色 4 2 3 3 2" xfId="2241"/>
    <cellStyle name="40% - 强调文字颜色 4 2 3 4" xfId="101"/>
    <cellStyle name="40% - 强调文字颜色 4 2 3 5" xfId="104"/>
    <cellStyle name="40% - 强调文字颜色 4 2 3_2015财政决算公开" xfId="2242"/>
    <cellStyle name="40% - 强调文字颜色 4 2 4" xfId="2243"/>
    <cellStyle name="40% - 强调文字颜色 4 2 4 2" xfId="2245"/>
    <cellStyle name="40% - 强调文字颜色 4 2 4 2 2" xfId="2247"/>
    <cellStyle name="40% - 强调文字颜色 4 2 4 3" xfId="2249"/>
    <cellStyle name="40% - 强调文字颜色 4 2 4 4" xfId="2252"/>
    <cellStyle name="40% - 强调文字颜色 4 2 4_2015财政决算公开" xfId="1150"/>
    <cellStyle name="40% - 强调文字颜色 4 2 5" xfId="2253"/>
    <cellStyle name="40% - 强调文字颜色 4 2 5 2" xfId="2255"/>
    <cellStyle name="40% - 强调文字颜色 4 2 6" xfId="2257"/>
    <cellStyle name="40% - 强调文字颜色 4 2 7" xfId="1496"/>
    <cellStyle name="40% - 强调文字颜色 4 2_2015财政决算公开" xfId="2258"/>
    <cellStyle name="40% - 强调文字颜色 4 3" xfId="2259"/>
    <cellStyle name="40% - 强调文字颜色 4 3 2" xfId="2260"/>
    <cellStyle name="40% - 强调文字颜色 4 3 2 2" xfId="2261"/>
    <cellStyle name="40% - 强调文字颜色 4 3 2 2 2" xfId="2262"/>
    <cellStyle name="40% - 强调文字颜色 4 3 2 2 2 2" xfId="2263"/>
    <cellStyle name="40% - 强调文字颜色 4 3 2 2 3" xfId="2264"/>
    <cellStyle name="40% - 强调文字颜色 4 3 2 2_2015财政决算公开" xfId="2265"/>
    <cellStyle name="40% - 强调文字颜色 4 3 2 3" xfId="2267"/>
    <cellStyle name="40% - 强调文字颜色 4 3 2 3 2" xfId="2268"/>
    <cellStyle name="40% - 强调文字颜色 4 3 2 4" xfId="2270"/>
    <cellStyle name="40% - 强调文字颜色 4 3 2_2015财政决算公开" xfId="2271"/>
    <cellStyle name="40% - 强调文字颜色 4 3 3" xfId="2272"/>
    <cellStyle name="40% - 强调文字颜色 4 3 3 2" xfId="2274"/>
    <cellStyle name="40% - 强调文字颜色 4 3 3 2 2" xfId="2276"/>
    <cellStyle name="40% - 强调文字颜色 4 3 3 3" xfId="2278"/>
    <cellStyle name="40% - 强调文字颜色 4 3 3_2015财政决算公开" xfId="2280"/>
    <cellStyle name="40% - 强调文字颜色 4 3 4" xfId="2281"/>
    <cellStyle name="40% - 强调文字颜色 4 3 4 2" xfId="2283"/>
    <cellStyle name="40% - 强调文字颜色 4 3 5" xfId="2284"/>
    <cellStyle name="40% - 强调文字颜色 4 3_2015财政决算公开" xfId="2285"/>
    <cellStyle name="40% - 强调文字颜色 4 4" xfId="2287"/>
    <cellStyle name="40% - 强调文字颜色 4 4 2" xfId="2288"/>
    <cellStyle name="40% - 强调文字颜色 4 4 2 2" xfId="2289"/>
    <cellStyle name="40% - 强调文字颜色 4 4 2 2 2" xfId="1062"/>
    <cellStyle name="40% - 强调文字颜色 4 4 2 3" xfId="2290"/>
    <cellStyle name="40% - 强调文字颜色 4 4 2_2015财政决算公开" xfId="2291"/>
    <cellStyle name="40% - 强调文字颜色 4 4 3" xfId="2292"/>
    <cellStyle name="40% - 强调文字颜色 4 4 3 2" xfId="2294"/>
    <cellStyle name="40% - 强调文字颜色 4 4 4" xfId="2127"/>
    <cellStyle name="40% - 强调文字颜色 4 4_2015财政决算公开" xfId="2296"/>
    <cellStyle name="40% - 强调文字颜色 4 5" xfId="2297"/>
    <cellStyle name="40% - 强调文字颜色 4 5 2" xfId="2299"/>
    <cellStyle name="40% - 强调文字颜色 4 5 2 2" xfId="2300"/>
    <cellStyle name="40% - 强调文字颜色 4 5 2 2 2" xfId="2302"/>
    <cellStyle name="40% - 强调文字颜色 4 5 2 3" xfId="2304"/>
    <cellStyle name="40% - 强调文字颜色 4 5 2_2015财政决算公开" xfId="543"/>
    <cellStyle name="40% - 强调文字颜色 4 5 3" xfId="831"/>
    <cellStyle name="40% - 强调文字颜色 4 5 3 2" xfId="1654"/>
    <cellStyle name="40% - 强调文字颜色 4 5 4" xfId="2136"/>
    <cellStyle name="40% - 强调文字颜色 4 5_2015财政决算公开" xfId="2305"/>
    <cellStyle name="40% - 强调文字颜色 4 6" xfId="2307"/>
    <cellStyle name="40% - 强调文字颜色 4 6 2" xfId="2308"/>
    <cellStyle name="40% - 强调文字颜色 4 6 2 2" xfId="2310"/>
    <cellStyle name="40% - 强调文字颜色 4 6 3" xfId="732"/>
    <cellStyle name="40% - 强调文字颜色 4 6_2015财政决算公开" xfId="2311"/>
    <cellStyle name="40% - 强调文字颜色 4 7" xfId="1750"/>
    <cellStyle name="40% - 强调文字颜色 4 7 2" xfId="2312"/>
    <cellStyle name="40% - 强调文字颜色 4 8" xfId="2313"/>
    <cellStyle name="40% - 强调文字颜色 4 9" xfId="2314"/>
    <cellStyle name="40% - 强调文字颜色 5 2" xfId="2316"/>
    <cellStyle name="40% - 强调文字颜色 5 2 2" xfId="2319"/>
    <cellStyle name="40% - 强调文字颜色 5 2 2 2" xfId="2321"/>
    <cellStyle name="40% - 强调文字颜色 5 2 2 2 2" xfId="737"/>
    <cellStyle name="40% - 强调文字颜色 5 2 2 2 2 2" xfId="739"/>
    <cellStyle name="40% - 强调文字颜色 5 2 2 2 3" xfId="742"/>
    <cellStyle name="40% - 强调文字颜色 5 2 2 2_2015财政决算公开" xfId="2324"/>
    <cellStyle name="40% - 强调文字颜色 5 2 2 3" xfId="1174"/>
    <cellStyle name="40% - 强调文字颜色 5 2 2 3 2" xfId="754"/>
    <cellStyle name="40% - 强调文字颜色 5 2 2 4" xfId="2325"/>
    <cellStyle name="40% - 强调文字颜色 5 2 2_2015财政决算公开" xfId="2328"/>
    <cellStyle name="40% - 强调文字颜色 5 2 3" xfId="2330"/>
    <cellStyle name="40% - 强调文字颜色 5 2 3 2" xfId="2332"/>
    <cellStyle name="40% - 强调文字颜色 5 2 3 2 2" xfId="2335"/>
    <cellStyle name="40% - 强调文字颜色 5 2 3 3" xfId="1179"/>
    <cellStyle name="40% - 强调文字颜色 5 2 3_2015财政决算公开" xfId="421"/>
    <cellStyle name="40% - 强调文字颜色 5 2 4" xfId="2336"/>
    <cellStyle name="40% - 强调文字颜色 5 2 4 2" xfId="2338"/>
    <cellStyle name="40% - 强调文字颜色 5 2 5" xfId="2339"/>
    <cellStyle name="40% - 强调文字颜色 5 2_2015财政决算公开" xfId="2342"/>
    <cellStyle name="40% - 强调文字颜色 5 3" xfId="345"/>
    <cellStyle name="40% - 强调文字颜色 5 3 2" xfId="1681"/>
    <cellStyle name="40% - 强调文字颜色 5 3 2 2" xfId="2343"/>
    <cellStyle name="40% - 强调文字颜色 5 3 2 2 2" xfId="1127"/>
    <cellStyle name="40% - 强调文字颜色 5 3 2 2 2 2" xfId="1109"/>
    <cellStyle name="40% - 强调文字颜色 5 3 2 2 3" xfId="1129"/>
    <cellStyle name="40% - 强调文字颜色 5 3 2 2_2015财政决算公开" xfId="2344"/>
    <cellStyle name="40% - 强调文字颜色 5 3 2 3" xfId="1195"/>
    <cellStyle name="40% - 强调文字颜色 5 3 2 3 2" xfId="299"/>
    <cellStyle name="40% - 强调文字颜色 5 3 2 4" xfId="2345"/>
    <cellStyle name="40% - 强调文字颜色 5 3 2_2015财政决算公开" xfId="1276"/>
    <cellStyle name="40% - 强调文字颜色 5 3 3" xfId="2346"/>
    <cellStyle name="40% - 强调文字颜色 5 3 3 2" xfId="2347"/>
    <cellStyle name="40% - 强调文字颜色 5 3 3 2 2" xfId="2348"/>
    <cellStyle name="40% - 强调文字颜色 5 3 3 3" xfId="1199"/>
    <cellStyle name="40% - 强调文字颜色 5 3 3_2015财政决算公开" xfId="2349"/>
    <cellStyle name="40% - 强调文字颜色 5 3 4" xfId="2350"/>
    <cellStyle name="40% - 强调文字颜色 5 3 4 2" xfId="2351"/>
    <cellStyle name="40% - 强调文字颜色 5 3 5" xfId="2352"/>
    <cellStyle name="40% - 强调文字颜色 5 3_2015财政决算公开" xfId="2355"/>
    <cellStyle name="40% - 强调文字颜色 5 4" xfId="2357"/>
    <cellStyle name="40% - 强调文字颜色 5 4 2" xfId="2358"/>
    <cellStyle name="40% - 强调文字颜色 5 4 2 2" xfId="2359"/>
    <cellStyle name="40% - 强调文字颜色 5 4 2 2 2" xfId="2360"/>
    <cellStyle name="40% - 强调文字颜色 5 4 2 3" xfId="1207"/>
    <cellStyle name="40% - 强调文字颜色 5 4 2_2015财政决算公开" xfId="2362"/>
    <cellStyle name="40% - 强调文字颜色 5 4 3" xfId="2363"/>
    <cellStyle name="40% - 强调文字颜色 5 4 3 2" xfId="2365"/>
    <cellStyle name="40% - 强调文字颜色 5 4 4" xfId="2142"/>
    <cellStyle name="40% - 强调文字颜色 5 4_2015财政决算公开" xfId="2366"/>
    <cellStyle name="40% - 强调文字颜色 5 5" xfId="2367"/>
    <cellStyle name="40% - 强调文字颜色 5 5 2" xfId="2369"/>
    <cellStyle name="40% - 强调文字颜色 5 5 2 2" xfId="2370"/>
    <cellStyle name="40% - 强调文字颜色 5 5 2 2 2" xfId="2371"/>
    <cellStyle name="40% - 强调文字颜色 5 5 2 3" xfId="2372"/>
    <cellStyle name="40% - 强调文字颜色 5 5 2_2015财政决算公开" xfId="2163"/>
    <cellStyle name="40% - 强调文字颜色 5 5 3" xfId="2373"/>
    <cellStyle name="40% - 强调文字颜色 5 5 3 2" xfId="2374"/>
    <cellStyle name="40% - 强调文字颜色 5 5 4" xfId="2375"/>
    <cellStyle name="40% - 强调文字颜色 5 5_2015财政决算公开" xfId="2218"/>
    <cellStyle name="40% - 强调文字颜色 5 6" xfId="2377"/>
    <cellStyle name="40% - 强调文字颜色 5 6 2" xfId="2379"/>
    <cellStyle name="40% - 强调文字颜色 5 6 2 2" xfId="2381"/>
    <cellStyle name="40% - 强调文字颜色 5 6 3" xfId="467"/>
    <cellStyle name="40% - 强调文字颜色 5 6_2015财政决算公开" xfId="2382"/>
    <cellStyle name="40% - 强调文字颜色 5 7" xfId="2384"/>
    <cellStyle name="40% - 强调文字颜色 5 7 2" xfId="2387"/>
    <cellStyle name="40% - 强调文字颜色 5 8" xfId="2389"/>
    <cellStyle name="40% - 强调文字颜色 6 2" xfId="2391"/>
    <cellStyle name="40% - 强调文字颜色 6 2 2" xfId="2393"/>
    <cellStyle name="40% - 强调文字颜色 6 2 2 2" xfId="2396"/>
    <cellStyle name="40% - 强调文字颜色 6 2 2 2 2" xfId="2399"/>
    <cellStyle name="40% - 强调文字颜色 6 2 2 2 2 2" xfId="2403"/>
    <cellStyle name="40% - 强调文字颜色 6 2 2 2 3" xfId="2405"/>
    <cellStyle name="40% - 强调文字颜色 6 2 2 2_2015财政决算公开" xfId="2407"/>
    <cellStyle name="40% - 强调文字颜色 6 2 2 3" xfId="2409"/>
    <cellStyle name="40% - 强调文字颜色 6 2 2 3 2" xfId="2413"/>
    <cellStyle name="40% - 强调文字颜色 6 2 2 4" xfId="2416"/>
    <cellStyle name="40% - 强调文字颜色 6 2 2_2015财政决算公开" xfId="2418"/>
    <cellStyle name="40% - 强调文字颜色 6 2 3" xfId="2420"/>
    <cellStyle name="40% - 强调文字颜色 6 2 3 2" xfId="2423"/>
    <cellStyle name="40% - 强调文字颜色 6 2 3 2 2" xfId="2426"/>
    <cellStyle name="40% - 强调文字颜色 6 2 3 2 2 2" xfId="2428"/>
    <cellStyle name="40% - 强调文字颜色 6 2 3 2 3" xfId="2430"/>
    <cellStyle name="40% - 强调文字颜色 6 2 3 2_2015财政决算公开" xfId="2432"/>
    <cellStyle name="40% - 强调文字颜色 6 2 3 3" xfId="2434"/>
    <cellStyle name="40% - 强调文字颜色 6 2 3 3 2" xfId="2436"/>
    <cellStyle name="40% - 强调文字颜色 6 2 3 4" xfId="2438"/>
    <cellStyle name="40% - 强调文字颜色 6 2 3 5" xfId="2440"/>
    <cellStyle name="40% - 强调文字颜色 6 2 3_2015财政决算公开" xfId="2441"/>
    <cellStyle name="40% - 强调文字颜色 6 2 4" xfId="2443"/>
    <cellStyle name="40% - 强调文字颜色 6 2 4 2" xfId="2447"/>
    <cellStyle name="40% - 强调文字颜色 6 2 4 2 2" xfId="353"/>
    <cellStyle name="40% - 强调文字颜色 6 2 4 3" xfId="2449"/>
    <cellStyle name="40% - 强调文字颜色 6 2 4 4" xfId="2451"/>
    <cellStyle name="40% - 强调文字颜色 6 2 4_2015财政决算公开" xfId="1976"/>
    <cellStyle name="40% - 强调文字颜色 6 2 5" xfId="811"/>
    <cellStyle name="40% - 强调文字颜色 6 2 5 2" xfId="2455"/>
    <cellStyle name="40% - 强调文字颜色 6 2 6" xfId="2458"/>
    <cellStyle name="40% - 强调文字颜色 6 2 7" xfId="1723"/>
    <cellStyle name="40% - 强调文字颜色 6 2_2015财政决算公开" xfId="2459"/>
    <cellStyle name="40% - 强调文字颜色 6 3" xfId="349"/>
    <cellStyle name="40% - 强调文字颜色 6 3 2" xfId="2461"/>
    <cellStyle name="40% - 强调文字颜色 6 3 2 2" xfId="2462"/>
    <cellStyle name="40% - 强调文字颜色 6 3 2 2 2" xfId="2464"/>
    <cellStyle name="40% - 强调文字颜色 6 3 2 2 2 2" xfId="1288"/>
    <cellStyle name="40% - 强调文字颜色 6 3 2 2 3" xfId="2466"/>
    <cellStyle name="40% - 强调文字颜色 6 3 2 2_2015财政决算公开" xfId="2468"/>
    <cellStyle name="40% - 强调文字颜色 6 3 2 3" xfId="2469"/>
    <cellStyle name="40% - 强调文字颜色 6 3 2 3 2" xfId="2471"/>
    <cellStyle name="40% - 强调文字颜色 6 3 2 4" xfId="159"/>
    <cellStyle name="40% - 强调文字颜色 6 3 2_2015财政决算公开" xfId="2473"/>
    <cellStyle name="40% - 强调文字颜色 6 3 3" xfId="2474"/>
    <cellStyle name="40% - 强调文字颜色 6 3 3 2" xfId="2475"/>
    <cellStyle name="40% - 强调文字颜色 6 3 3 2 2" xfId="2478"/>
    <cellStyle name="40% - 强调文字颜色 6 3 3 3" xfId="2480"/>
    <cellStyle name="40% - 强调文字颜色 6 3 3_2015财政决算公开" xfId="60"/>
    <cellStyle name="40% - 强调文字颜色 6 3 4" xfId="2483"/>
    <cellStyle name="40% - 强调文字颜色 6 3 4 2" xfId="2485"/>
    <cellStyle name="40% - 强调文字颜色 6 3 5" xfId="2488"/>
    <cellStyle name="40% - 强调文字颜色 6 3_2015财政决算公开" xfId="2490"/>
    <cellStyle name="40% - 强调文字颜色 6 4" xfId="943"/>
    <cellStyle name="40% - 强调文字颜色 6 4 2" xfId="2492"/>
    <cellStyle name="40% - 强调文字颜色 6 4 2 2" xfId="2493"/>
    <cellStyle name="40% - 强调文字颜色 6 4 2 2 2" xfId="2497"/>
    <cellStyle name="40% - 强调文字颜色 6 4 2 3" xfId="2499"/>
    <cellStyle name="40% - 强调文字颜色 6 4 2_2015财政决算公开" xfId="2502"/>
    <cellStyle name="40% - 强调文字颜色 6 4 3" xfId="2504"/>
    <cellStyle name="40% - 强调文字颜色 6 4 3 2" xfId="2507"/>
    <cellStyle name="40% - 强调文字颜色 6 4 4" xfId="2510"/>
    <cellStyle name="40% - 强调文字颜色 6 4_2015财政决算公开" xfId="2511"/>
    <cellStyle name="40% - 强调文字颜色 6 5" xfId="2513"/>
    <cellStyle name="40% - 强调文字颜色 6 5 2" xfId="2515"/>
    <cellStyle name="40% - 强调文字颜色 6 5 2 2" xfId="2516"/>
    <cellStyle name="40% - 强调文字颜色 6 5 2 2 2" xfId="2520"/>
    <cellStyle name="40% - 强调文字颜色 6 5 2 3" xfId="2522"/>
    <cellStyle name="40% - 强调文字颜色 6 5 2_2015财政决算公开" xfId="2523"/>
    <cellStyle name="40% - 强调文字颜色 6 5 3" xfId="2525"/>
    <cellStyle name="40% - 强调文字颜色 6 5 3 2" xfId="1312"/>
    <cellStyle name="40% - 强调文字颜色 6 5 4" xfId="2528"/>
    <cellStyle name="40% - 强调文字颜色 6 5_2015财政决算公开" xfId="583"/>
    <cellStyle name="40% - 强调文字颜色 6 6" xfId="2531"/>
    <cellStyle name="40% - 强调文字颜色 6 6 2" xfId="2534"/>
    <cellStyle name="40% - 强调文字颜色 6 6 2 2" xfId="2535"/>
    <cellStyle name="40% - 强调文字颜色 6 6 3" xfId="119"/>
    <cellStyle name="40% - 强调文字颜色 6 6_2015财政决算公开" xfId="2235"/>
    <cellStyle name="40% - 强调文字颜色 6 7" xfId="2045"/>
    <cellStyle name="40% - 强调文字颜色 6 7 2" xfId="2539"/>
    <cellStyle name="40% - 强调文字颜色 6 8" xfId="2541"/>
    <cellStyle name="40% - 强调文字颜色 6 9" xfId="2106"/>
    <cellStyle name="40% - 着色 1" xfId="2543"/>
    <cellStyle name="40% - 着色 2" xfId="2544"/>
    <cellStyle name="40% - 着色 2 2" xfId="2545"/>
    <cellStyle name="40% - 着色 3" xfId="2546"/>
    <cellStyle name="40% - 着色 3 2" xfId="2547"/>
    <cellStyle name="40% - 着色 4" xfId="558"/>
    <cellStyle name="40% - 着色 4 2" xfId="2548"/>
    <cellStyle name="40% - 着色 5" xfId="2550"/>
    <cellStyle name="40% - 着色 6" xfId="2551"/>
    <cellStyle name="40% - 着色 6 2" xfId="2554"/>
    <cellStyle name="60% - 强调文字颜色 1 2" xfId="2555"/>
    <cellStyle name="60% - 强调文字颜色 1 2 2" xfId="2556"/>
    <cellStyle name="60% - 强调文字颜色 1 2 2 2" xfId="1491"/>
    <cellStyle name="60% - 强调文字颜色 1 2 2 2 2" xfId="2557"/>
    <cellStyle name="60% - 强调文字颜色 1 2 2 2 2 2" xfId="2559"/>
    <cellStyle name="60% - 强调文字颜色 1 2 2 2 3" xfId="2561"/>
    <cellStyle name="60% - 强调文字颜色 1 2 2 3" xfId="2562"/>
    <cellStyle name="60% - 强调文字颜色 1 2 2 3 2" xfId="2256"/>
    <cellStyle name="60% - 强调文字颜色 1 2 2 4" xfId="2563"/>
    <cellStyle name="60% - 强调文字颜色 1 2 3" xfId="926"/>
    <cellStyle name="60% - 强调文字颜色 1 2 3 2" xfId="2564"/>
    <cellStyle name="60% - 强调文字颜色 1 2 3 2 2" xfId="2565"/>
    <cellStyle name="60% - 强调文字颜色 1 2 3 2 2 2" xfId="1420"/>
    <cellStyle name="60% - 强调文字颜色 1 2 3 2 3" xfId="2567"/>
    <cellStyle name="60% - 强调文字颜色 1 2 3 3" xfId="2568"/>
    <cellStyle name="60% - 强调文字颜色 1 2 3 3 2" xfId="2569"/>
    <cellStyle name="60% - 强调文字颜色 1 2 3 4" xfId="2570"/>
    <cellStyle name="60% - 强调文字颜色 1 2 3 5" xfId="2572"/>
    <cellStyle name="60% - 强调文字颜色 1 2 4" xfId="2573"/>
    <cellStyle name="60% - 强调文字颜色 1 2 4 2" xfId="2574"/>
    <cellStyle name="60% - 强调文字颜色 1 2 4 2 2" xfId="2576"/>
    <cellStyle name="60% - 强调文字颜色 1 2 4 3" xfId="2578"/>
    <cellStyle name="60% - 强调文字颜色 1 2 5" xfId="2580"/>
    <cellStyle name="60% - 强调文字颜色 1 2 5 2" xfId="2581"/>
    <cellStyle name="60% - 强调文字颜色 1 2 6" xfId="2584"/>
    <cellStyle name="60% - 强调文字颜色 1 2 7" xfId="2587"/>
    <cellStyle name="60% - 强调文字颜色 1 2_2015财政决算公开" xfId="2588"/>
    <cellStyle name="60% - 强调文字颜色 1 3" xfId="2589"/>
    <cellStyle name="60% - 强调文字颜色 1 3 2" xfId="2590"/>
    <cellStyle name="60% - 强调文字颜色 1 3 2 2" xfId="1618"/>
    <cellStyle name="60% - 强调文字颜色 1 3 2 2 2" xfId="2592"/>
    <cellStyle name="60% - 强调文字颜色 1 3 2 2 2 2" xfId="402"/>
    <cellStyle name="60% - 强调文字颜色 1 3 2 2 3" xfId="2596"/>
    <cellStyle name="60% - 强调文字颜色 1 3 2 3" xfId="1649"/>
    <cellStyle name="60% - 强调文字颜色 1 3 2 3 2" xfId="1966"/>
    <cellStyle name="60% - 强调文字颜色 1 3 2 4" xfId="2597"/>
    <cellStyle name="60% - 强调文字颜色 1 3 3" xfId="2598"/>
    <cellStyle name="60% - 强调文字颜色 1 3 3 2" xfId="2599"/>
    <cellStyle name="60% - 强调文字颜色 1 3 3 2 2" xfId="2601"/>
    <cellStyle name="60% - 强调文字颜色 1 3 3 3" xfId="2602"/>
    <cellStyle name="60% - 强调文字颜色 1 3 4" xfId="2603"/>
    <cellStyle name="60% - 强调文字颜色 1 3 4 2" xfId="2604"/>
    <cellStyle name="60% - 强调文字颜色 1 3 5" xfId="7"/>
    <cellStyle name="60% - 强调文字颜色 1 4" xfId="2606"/>
    <cellStyle name="60% - 强调文字颜色 1 4 2" xfId="2608"/>
    <cellStyle name="60% - 强调文字颜色 1 4 2 2" xfId="1714"/>
    <cellStyle name="60% - 强调文字颜色 1 4 2 2 2" xfId="2609"/>
    <cellStyle name="60% - 强调文字颜色 1 4 2 3" xfId="1432"/>
    <cellStyle name="60% - 强调文字颜色 1 4 3" xfId="2611"/>
    <cellStyle name="60% - 强调文字颜色 1 4 3 2" xfId="2612"/>
    <cellStyle name="60% - 强调文字颜色 1 4 4" xfId="2613"/>
    <cellStyle name="60% - 强调文字颜色 1 5" xfId="2615"/>
    <cellStyle name="60% - 强调文字颜色 1 5 2" xfId="2617"/>
    <cellStyle name="60% - 强调文字颜色 1 5 2 2" xfId="609"/>
    <cellStyle name="60% - 强调文字颜色 1 5 2 2 2" xfId="1351"/>
    <cellStyle name="60% - 强调文字颜色 1 5 2 3" xfId="2618"/>
    <cellStyle name="60% - 强调文字颜色 1 5 3" xfId="2619"/>
    <cellStyle name="60% - 强调文字颜色 1 5 3 2" xfId="2620"/>
    <cellStyle name="60% - 强调文字颜色 1 5 4" xfId="2622"/>
    <cellStyle name="60% - 强调文字颜色 1 6" xfId="2624"/>
    <cellStyle name="60% - 强调文字颜色 1 6 2" xfId="2626"/>
    <cellStyle name="60% - 强调文字颜色 1 6 2 2" xfId="1483"/>
    <cellStyle name="60% - 强调文字颜色 1 6 3" xfId="2627"/>
    <cellStyle name="60% - 强调文字颜色 1 7" xfId="2630"/>
    <cellStyle name="60% - 强调文字颜色 1 7 2" xfId="2632"/>
    <cellStyle name="60% - 强调文字颜色 1 8" xfId="2634"/>
    <cellStyle name="60% - 强调文字颜色 1 9" xfId="1762"/>
    <cellStyle name="60% - 强调文字颜色 2 2" xfId="2635"/>
    <cellStyle name="60% - 强调文字颜色 2 2 2" xfId="2636"/>
    <cellStyle name="60% - 强调文字颜色 2 2 2 2" xfId="2638"/>
    <cellStyle name="60% - 强调文字颜色 2 2 2 2 2" xfId="2640"/>
    <cellStyle name="60% - 强调文字颜色 2 2 2 2 2 2" xfId="2641"/>
    <cellStyle name="60% - 强调文字颜色 2 2 2 2 3" xfId="587"/>
    <cellStyle name="60% - 强调文字颜色 2 2 2 3" xfId="2643"/>
    <cellStyle name="60% - 强调文字颜色 2 2 2 3 2" xfId="2645"/>
    <cellStyle name="60% - 强调文字颜色 2 2 2 4" xfId="2647"/>
    <cellStyle name="60% - 强调文字颜色 2 2 3" xfId="931"/>
    <cellStyle name="60% - 强调文字颜色 2 2 3 2" xfId="2648"/>
    <cellStyle name="60% - 强调文字颜色 2 2 3 2 2" xfId="2650"/>
    <cellStyle name="60% - 强调文字颜色 2 2 3 2 2 2" xfId="2653"/>
    <cellStyle name="60% - 强调文字颜色 2 2 3 2 3" xfId="600"/>
    <cellStyle name="60% - 强调文字颜色 2 2 3 3" xfId="2655"/>
    <cellStyle name="60% - 强调文字颜色 2 2 3 3 2" xfId="2659"/>
    <cellStyle name="60% - 强调文字颜色 2 2 3 4" xfId="2662"/>
    <cellStyle name="60% - 强调文字颜色 2 2 3 5" xfId="2005"/>
    <cellStyle name="60% - 强调文字颜色 2 2 4" xfId="2664"/>
    <cellStyle name="60% - 强调文字颜色 2 2 4 2" xfId="2665"/>
    <cellStyle name="60% - 强调文字颜色 2 2 4 2 2" xfId="2667"/>
    <cellStyle name="60% - 强调文字颜色 2 2 4 3" xfId="455"/>
    <cellStyle name="60% - 强调文字颜色 2 2 5" xfId="2669"/>
    <cellStyle name="60% - 强调文字颜色 2 2 5 2" xfId="2670"/>
    <cellStyle name="60% - 强调文字颜色 2 2 6" xfId="2673"/>
    <cellStyle name="60% - 强调文字颜色 2 2 7" xfId="1895"/>
    <cellStyle name="60% - 强调文字颜色 2 2_2015财政决算公开" xfId="2675"/>
    <cellStyle name="60% - 强调文字颜色 2 3" xfId="35"/>
    <cellStyle name="60% - 强调文字颜色 2 3 2" xfId="2676"/>
    <cellStyle name="60% - 强调文字颜色 2 3 2 2" xfId="2376"/>
    <cellStyle name="60% - 强调文字颜色 2 3 2 2 2" xfId="2378"/>
    <cellStyle name="60% - 强调文字颜色 2 3 2 2 2 2" xfId="2380"/>
    <cellStyle name="60% - 强调文字颜色 2 3 2 2 3" xfId="466"/>
    <cellStyle name="60% - 强调文字颜色 2 3 2 3" xfId="2383"/>
    <cellStyle name="60% - 强调文字颜色 2 3 2 3 2" xfId="2386"/>
    <cellStyle name="60% - 强调文字颜色 2 3 2 4" xfId="2388"/>
    <cellStyle name="60% - 强调文字颜色 2 3 3" xfId="936"/>
    <cellStyle name="60% - 强调文字颜色 2 3 3 2" xfId="2529"/>
    <cellStyle name="60% - 强调文字颜色 2 3 3 2 2" xfId="2532"/>
    <cellStyle name="60% - 强调文字颜色 2 3 3 3" xfId="2043"/>
    <cellStyle name="60% - 强调文字颜色 2 3 4" xfId="2677"/>
    <cellStyle name="60% - 强调文字颜色 2 3 4 2" xfId="2681"/>
    <cellStyle name="60% - 强调文字颜色 2 3 5" xfId="43"/>
    <cellStyle name="60% - 强调文字颜色 2 4" xfId="2684"/>
    <cellStyle name="60% - 强调文字颜色 2 4 2" xfId="2685"/>
    <cellStyle name="60% - 强调文字颜色 2 4 2 2" xfId="2686"/>
    <cellStyle name="60% - 强调文字颜色 2 4 2 2 2" xfId="2687"/>
    <cellStyle name="60% - 强调文字颜色 2 4 2 3" xfId="2688"/>
    <cellStyle name="60% - 强调文字颜色 2 4 3" xfId="1412"/>
    <cellStyle name="60% - 强调文字颜色 2 4 3 2" xfId="2689"/>
    <cellStyle name="60% - 强调文字颜色 2 4 4" xfId="2691"/>
    <cellStyle name="60% - 强调文字颜色 2 5" xfId="2692"/>
    <cellStyle name="60% - 强调文字颜色 2 5 2" xfId="2693"/>
    <cellStyle name="60% - 强调文字颜色 2 5 2 2" xfId="2286"/>
    <cellStyle name="60% - 强调文字颜色 2 5 2 2 2" xfId="2695"/>
    <cellStyle name="60% - 强调文字颜色 2 5 2 3" xfId="2696"/>
    <cellStyle name="60% - 强调文字颜色 2 5 3" xfId="2697"/>
    <cellStyle name="60% - 强调文字颜色 2 5 3 2" xfId="397"/>
    <cellStyle name="60% - 强调文字颜色 2 5 4" xfId="2699"/>
    <cellStyle name="60% - 强调文字颜色 2 6" xfId="2700"/>
    <cellStyle name="60% - 强调文字颜色 2 6 2" xfId="2701"/>
    <cellStyle name="60% - 强调文字颜色 2 6 2 2" xfId="2702"/>
    <cellStyle name="60% - 强调文字颜色 2 6 3" xfId="2703"/>
    <cellStyle name="60% - 强调文字颜色 2 7" xfId="2705"/>
    <cellStyle name="60% - 强调文字颜色 2 7 2" xfId="530"/>
    <cellStyle name="60% - 强调文字颜色 2 8" xfId="2706"/>
    <cellStyle name="60% - 强调文字颜色 2 9" xfId="2707"/>
    <cellStyle name="60% - 强调文字颜色 3 2" xfId="2708"/>
    <cellStyle name="60% - 强调文字颜色 3 2 2" xfId="2709"/>
    <cellStyle name="60% - 强调文字颜色 3 2 2 2" xfId="2710"/>
    <cellStyle name="60% - 强调文字颜色 3 2 2 2 2" xfId="2711"/>
    <cellStyle name="60% - 强调文字颜色 3 2 2 2 2 2" xfId="2712"/>
    <cellStyle name="60% - 强调文字颜色 3 2 2 2 3" xfId="994"/>
    <cellStyle name="60% - 强调文字颜色 3 2 2 3" xfId="2713"/>
    <cellStyle name="60% - 强调文字颜色 3 2 2 3 2" xfId="2714"/>
    <cellStyle name="60% - 强调文字颜色 3 2 2 4" xfId="2715"/>
    <cellStyle name="60% - 强调文字颜色 3 2 3" xfId="2716"/>
    <cellStyle name="60% - 强调文字颜色 3 2 3 2" xfId="2718"/>
    <cellStyle name="60% - 强调文字颜色 3 2 3 2 2" xfId="1880"/>
    <cellStyle name="60% - 强调文字颜色 3 2 3 2 2 2" xfId="1883"/>
    <cellStyle name="60% - 强调文字颜色 3 2 3 2 3" xfId="1042"/>
    <cellStyle name="60% - 强调文字颜色 3 2 3 3" xfId="2720"/>
    <cellStyle name="60% - 强调文字颜色 3 2 3 3 2" xfId="2722"/>
    <cellStyle name="60% - 强调文字颜色 3 2 3 4" xfId="2723"/>
    <cellStyle name="60% - 强调文字颜色 3 2 3 5" xfId="2724"/>
    <cellStyle name="60% - 强调文字颜色 3 2 4" xfId="2649"/>
    <cellStyle name="60% - 强调文字颜色 3 2 4 2" xfId="2651"/>
    <cellStyle name="60% - 强调文字颜色 3 2 4 2 2" xfId="2654"/>
    <cellStyle name="60% - 强调文字颜色 3 2 4 3" xfId="601"/>
    <cellStyle name="60% - 强调文字颜色 3 2 5" xfId="2656"/>
    <cellStyle name="60% - 强调文字颜色 3 2 5 2" xfId="2660"/>
    <cellStyle name="60% - 强调文字颜色 3 2 6" xfId="2663"/>
    <cellStyle name="60% - 强调文字颜色 3 2 7" xfId="2006"/>
    <cellStyle name="60% - 强调文字颜色 3 2_2015财政决算公开" xfId="2725"/>
    <cellStyle name="60% - 强调文字颜色 3 3" xfId="1372"/>
    <cellStyle name="60% - 强调文字颜色 3 3 2" xfId="1374"/>
    <cellStyle name="60% - 强调文字颜色 3 3 2 2" xfId="2726"/>
    <cellStyle name="60% - 强调文字颜色 3 3 2 2 2" xfId="2727"/>
    <cellStyle name="60% - 强调文字颜色 3 3 2 2 2 2" xfId="2728"/>
    <cellStyle name="60% - 强调文字颜色 3 3 2 2 3" xfId="110"/>
    <cellStyle name="60% - 强调文字颜色 3 3 2 3" xfId="2730"/>
    <cellStyle name="60% - 强调文字颜色 3 3 2 3 2" xfId="2731"/>
    <cellStyle name="60% - 强调文字颜色 3 3 2 4" xfId="2732"/>
    <cellStyle name="60% - 强调文字颜色 3 3 3" xfId="2733"/>
    <cellStyle name="60% - 强调文字颜色 3 3 3 2" xfId="2734"/>
    <cellStyle name="60% - 强调文字颜色 3 3 3 2 2" xfId="745"/>
    <cellStyle name="60% - 强调文字颜色 3 3 3 3" xfId="2735"/>
    <cellStyle name="60% - 强调文字颜色 3 3 4" xfId="2666"/>
    <cellStyle name="60% - 强调文字颜色 3 3 4 2" xfId="2668"/>
    <cellStyle name="60% - 强调文字颜色 3 3 5" xfId="456"/>
    <cellStyle name="60% - 强调文字颜色 3 4" xfId="1377"/>
    <cellStyle name="60% - 强调文字颜色 3 4 2" xfId="2736"/>
    <cellStyle name="60% - 强调文字颜色 3 4 2 2" xfId="2737"/>
    <cellStyle name="60% - 强调文字颜色 3 4 2 2 2" xfId="2738"/>
    <cellStyle name="60% - 强调文字颜色 3 4 2 3" xfId="2741"/>
    <cellStyle name="60% - 强调文字颜色 3 4 3" xfId="2742"/>
    <cellStyle name="60% - 强调文字颜色 3 4 3 2" xfId="2743"/>
    <cellStyle name="60% - 强调文字颜色 3 4 4" xfId="2671"/>
    <cellStyle name="60% - 强调文字颜色 3 5" xfId="2745"/>
    <cellStyle name="60% - 强调文字颜色 3 5 2" xfId="2746"/>
    <cellStyle name="60% - 强调文字颜色 3 5 2 2" xfId="2747"/>
    <cellStyle name="60% - 强调文字颜色 3 5 2 2 2" xfId="2749"/>
    <cellStyle name="60% - 强调文字颜色 3 5 2 3" xfId="2751"/>
    <cellStyle name="60% - 强调文字颜色 3 5 3" xfId="2752"/>
    <cellStyle name="60% - 强调文字颜色 3 5 3 2" xfId="2753"/>
    <cellStyle name="60% - 强调文字颜色 3 5 4" xfId="2755"/>
    <cellStyle name="60% - 强调文字颜色 3 6" xfId="2756"/>
    <cellStyle name="60% - 强调文字颜色 3 6 2" xfId="2757"/>
    <cellStyle name="60% - 强调文字颜色 3 6 2 2" xfId="2758"/>
    <cellStyle name="60% - 强调文字颜色 3 6 3" xfId="2759"/>
    <cellStyle name="60% - 强调文字颜色 3 7" xfId="2760"/>
    <cellStyle name="60% - 强调文字颜色 3 7 2" xfId="2761"/>
    <cellStyle name="60% - 强调文字颜色 3 8" xfId="2762"/>
    <cellStyle name="60% - 强调文字颜色 3 9" xfId="2763"/>
    <cellStyle name="60% - 强调文字颜色 4 2" xfId="2764"/>
    <cellStyle name="60% - 强调文字颜色 4 2 2" xfId="941"/>
    <cellStyle name="60% - 强调文字颜色 4 2 2 2" xfId="2491"/>
    <cellStyle name="60% - 强调文字颜色 4 2 2 2 2" xfId="2495"/>
    <cellStyle name="60% - 强调文字颜色 4 2 2 2 2 2" xfId="2496"/>
    <cellStyle name="60% - 强调文字颜色 4 2 2 2 3" xfId="2498"/>
    <cellStyle name="60% - 强调文字颜色 4 2 2 3" xfId="2503"/>
    <cellStyle name="60% - 强调文字颜色 4 2 2 3 2" xfId="2506"/>
    <cellStyle name="60% - 强调文字颜色 4 2 2 4" xfId="2509"/>
    <cellStyle name="60% - 强调文字颜色 4 2 3" xfId="2512"/>
    <cellStyle name="60% - 强调文字颜色 4 2 3 2" xfId="2514"/>
    <cellStyle name="60% - 强调文字颜色 4 2 3 2 2" xfId="2518"/>
    <cellStyle name="60% - 强调文字颜色 4 2 3 2 2 2" xfId="2519"/>
    <cellStyle name="60% - 强调文字颜色 4 2 3 2 3" xfId="2521"/>
    <cellStyle name="60% - 强调文字颜色 4 2 3 3" xfId="2524"/>
    <cellStyle name="60% - 强调文字颜色 4 2 3 3 2" xfId="1311"/>
    <cellStyle name="60% - 强调文字颜色 4 2 3 4" xfId="2527"/>
    <cellStyle name="60% - 强调文字颜色 4 2 3 5" xfId="2765"/>
    <cellStyle name="60% - 强调文字颜色 4 2 4" xfId="2530"/>
    <cellStyle name="60% - 强调文字颜色 4 2 4 2" xfId="2533"/>
    <cellStyle name="60% - 强调文字颜色 4 2 4 2 2" xfId="2537"/>
    <cellStyle name="60% - 强调文字颜色 4 2 4 3" xfId="121"/>
    <cellStyle name="60% - 强调文字颜色 4 2 5" xfId="2044"/>
    <cellStyle name="60% - 强调文字颜色 4 2 5 2" xfId="2538"/>
    <cellStyle name="60% - 强调文字颜色 4 2 6" xfId="2540"/>
    <cellStyle name="60% - 强调文字颜色 4 2 7" xfId="2105"/>
    <cellStyle name="60% - 强调文字颜色 4 2_2015财政决算公开" xfId="2767"/>
    <cellStyle name="60% - 强调文字颜色 4 3" xfId="1383"/>
    <cellStyle name="60% - 强调文字颜色 4 3 2" xfId="2770"/>
    <cellStyle name="60% - 强调文字颜色 4 3 2 2" xfId="2774"/>
    <cellStyle name="60% - 强调文字颜色 4 3 2 2 2" xfId="2777"/>
    <cellStyle name="60% - 强调文字颜色 4 3 2 2 2 2" xfId="2778"/>
    <cellStyle name="60% - 强调文字颜色 4 3 2 2 3" xfId="197"/>
    <cellStyle name="60% - 强调文字颜色 4 3 2 3" xfId="2783"/>
    <cellStyle name="60% - 强调文字颜色 4 3 2 3 2" xfId="2785"/>
    <cellStyle name="60% - 强调文字颜色 4 3 2 4" xfId="2788"/>
    <cellStyle name="60% - 强调文字颜色 4 3 3" xfId="2792"/>
    <cellStyle name="60% - 强调文字颜色 4 3 3 2" xfId="2797"/>
    <cellStyle name="60% - 强调文字颜色 4 3 3 2 2" xfId="2802"/>
    <cellStyle name="60% - 强调文字颜色 4 3 3 3" xfId="2807"/>
    <cellStyle name="60% - 强调文字颜色 4 3 4" xfId="2682"/>
    <cellStyle name="60% - 强调文字颜色 4 3 4 2" xfId="2811"/>
    <cellStyle name="60% - 强调文字颜色 4 3 5" xfId="487"/>
    <cellStyle name="60% - 强调文字颜色 4 4" xfId="2813"/>
    <cellStyle name="60% - 强调文字颜色 4 4 2" xfId="2816"/>
    <cellStyle name="60% - 强调文字颜色 4 4 2 2" xfId="669"/>
    <cellStyle name="60% - 强调文字颜色 4 4 2 2 2" xfId="675"/>
    <cellStyle name="60% - 强调文字颜色 4 4 2 3" xfId="235"/>
    <cellStyle name="60% - 强调文字颜色 4 4 3" xfId="2820"/>
    <cellStyle name="60% - 强调文字颜色 4 4 3 2" xfId="178"/>
    <cellStyle name="60% - 强调文字颜色 4 4 4" xfId="2825"/>
    <cellStyle name="60% - 强调文字颜色 4 5" xfId="2827"/>
    <cellStyle name="60% - 强调文字颜色 4 5 2" xfId="2828"/>
    <cellStyle name="60% - 强调文字颜色 4 5 2 2" xfId="874"/>
    <cellStyle name="60% - 强调文字颜色 4 5 2 2 2" xfId="930"/>
    <cellStyle name="60% - 强调文字颜色 4 5 2 3" xfId="934"/>
    <cellStyle name="60% - 强调文字颜色 4 5 3" xfId="2830"/>
    <cellStyle name="60% - 强调文字颜色 4 5 3 2" xfId="2832"/>
    <cellStyle name="60% - 强调文字颜色 4 5 4" xfId="2834"/>
    <cellStyle name="60% - 强调文字颜色 4 6" xfId="2835"/>
    <cellStyle name="60% - 强调文字颜色 4 6 2" xfId="2837"/>
    <cellStyle name="60% - 强调文字颜色 4 6 2 2" xfId="2838"/>
    <cellStyle name="60% - 强调文字颜色 4 6 3" xfId="2840"/>
    <cellStyle name="60% - 强调文字颜色 4 7" xfId="2841"/>
    <cellStyle name="60% - 强调文字颜色 4 7 2" xfId="2842"/>
    <cellStyle name="60% - 强调文字颜色 4 8" xfId="2843"/>
    <cellStyle name="60% - 强调文字颜色 4 9" xfId="2844"/>
    <cellStyle name="60% - 强调文字颜色 5 2" xfId="2845"/>
    <cellStyle name="60% - 强调文字颜色 5 2 2" xfId="2846"/>
    <cellStyle name="60% - 强调文字颜色 5 2 2 2" xfId="2847"/>
    <cellStyle name="60% - 强调文字颜色 5 2 2 2 2" xfId="2849"/>
    <cellStyle name="60% - 强调文字颜色 5 2 2 2 2 2" xfId="2850"/>
    <cellStyle name="60% - 强调文字颜色 5 2 2 2 3" xfId="2852"/>
    <cellStyle name="60% - 强调文字颜色 5 2 2 3" xfId="2853"/>
    <cellStyle name="60% - 强调文字颜色 5 2 2 3 2" xfId="2855"/>
    <cellStyle name="60% - 强调文字颜色 5 2 2 4" xfId="2859"/>
    <cellStyle name="60% - 强调文字颜色 5 2 3" xfId="1032"/>
    <cellStyle name="60% - 强调文字颜色 5 2 3 2" xfId="2860"/>
    <cellStyle name="60% - 强调文字颜色 5 2 3 2 2" xfId="2861"/>
    <cellStyle name="60% - 强调文字颜色 5 2 3 2 2 2" xfId="2863"/>
    <cellStyle name="60% - 强调文字颜色 5 2 3 2 3" xfId="2864"/>
    <cellStyle name="60% - 强调文字颜色 5 2 3 3" xfId="2865"/>
    <cellStyle name="60% - 强调文字颜色 5 2 3 3 2" xfId="1398"/>
    <cellStyle name="60% - 强调文字颜色 5 2 3 4" xfId="2866"/>
    <cellStyle name="60% - 强调文字颜色 5 2 3 5" xfId="336"/>
    <cellStyle name="60% - 强调文字颜色 5 2 4" xfId="2690"/>
    <cellStyle name="60% - 强调文字颜色 5 2 4 2" xfId="2867"/>
    <cellStyle name="60% - 强调文字颜色 5 2 4 2 2" xfId="2869"/>
    <cellStyle name="60% - 强调文字颜色 5 2 4 3" xfId="2870"/>
    <cellStyle name="60% - 强调文字颜色 5 2 5" xfId="2872"/>
    <cellStyle name="60% - 强调文字颜色 5 2 5 2" xfId="2874"/>
    <cellStyle name="60% - 强调文字颜色 5 2 6" xfId="2876"/>
    <cellStyle name="60% - 强调文字颜色 5 2 7" xfId="2214"/>
    <cellStyle name="60% - 强调文字颜色 5 2_2015财政决算公开" xfId="2877"/>
    <cellStyle name="60% - 强调文字颜色 5 3" xfId="2878"/>
    <cellStyle name="60% - 强调文字颜色 5 3 2" xfId="2879"/>
    <cellStyle name="60% - 强调文字颜色 5 3 2 2" xfId="295"/>
    <cellStyle name="60% - 强调文字颜色 5 3 2 2 2" xfId="361"/>
    <cellStyle name="60% - 强调文字颜色 5 3 2 2 2 2" xfId="2880"/>
    <cellStyle name="60% - 强调文字颜色 5 3 2 2 3" xfId="2881"/>
    <cellStyle name="60% - 强调文字颜色 5 3 2 3" xfId="363"/>
    <cellStyle name="60% - 强调文字颜色 5 3 2 3 2" xfId="365"/>
    <cellStyle name="60% - 强调文字颜色 5 3 2 4" xfId="2883"/>
    <cellStyle name="60% - 强调文字颜色 5 3 3" xfId="2885"/>
    <cellStyle name="60% - 强调文字颜色 5 3 3 2" xfId="304"/>
    <cellStyle name="60% - 强调文字颜色 5 3 3 2 2" xfId="2887"/>
    <cellStyle name="60% - 强调文字颜色 5 3 3 3" xfId="2889"/>
    <cellStyle name="60% - 强调文字颜色 5 3 4" xfId="2891"/>
    <cellStyle name="60% - 强调文字颜色 5 3 4 2" xfId="2893"/>
    <cellStyle name="60% - 强调文字颜色 5 3 5" xfId="318"/>
    <cellStyle name="60% - 强调文字颜色 5 4" xfId="2894"/>
    <cellStyle name="60% - 强调文字颜色 5 4 2" xfId="2895"/>
    <cellStyle name="60% - 强调文字颜色 5 4 2 2" xfId="326"/>
    <cellStyle name="60% - 强调文字颜色 5 4 2 2 2" xfId="987"/>
    <cellStyle name="60% - 强调文字颜色 5 4 2 3" xfId="989"/>
    <cellStyle name="60% - 强调文字颜色 5 4 3" xfId="2897"/>
    <cellStyle name="60% - 强调文字颜色 5 4 3 2" xfId="2900"/>
    <cellStyle name="60% - 强调文字颜色 5 4 4" xfId="2902"/>
    <cellStyle name="60% - 强调文字颜色 5 5" xfId="2903"/>
    <cellStyle name="60% - 强调文字颜色 5 5 2" xfId="2904"/>
    <cellStyle name="60% - 强调文字颜色 5 5 2 2" xfId="340"/>
    <cellStyle name="60% - 强调文字颜色 5 5 2 2 2" xfId="1285"/>
    <cellStyle name="60% - 强调文字颜色 5 5 2 3" xfId="1287"/>
    <cellStyle name="60% - 强调文字颜色 5 5 3" xfId="2906"/>
    <cellStyle name="60% - 强调文字颜色 5 5 3 2" xfId="1298"/>
    <cellStyle name="60% - 强调文字颜色 5 5 4" xfId="2907"/>
    <cellStyle name="60% - 强调文字颜色 5 6" xfId="2558"/>
    <cellStyle name="60% - 强调文字颜色 5 6 2" xfId="2908"/>
    <cellStyle name="60% - 强调文字颜色 5 6 2 2" xfId="2909"/>
    <cellStyle name="60% - 强调文字颜色 5 6 3" xfId="2910"/>
    <cellStyle name="60% - 强调文字颜色 5 7" xfId="2911"/>
    <cellStyle name="60% - 强调文字颜色 5 7 2" xfId="2912"/>
    <cellStyle name="60% - 强调文字颜色 5 8" xfId="2652"/>
    <cellStyle name="60% - 强调文字颜色 5 9" xfId="1052"/>
    <cellStyle name="60% - 强调文字颜色 6 2" xfId="2913"/>
    <cellStyle name="60% - 强调文字颜色 6 2 2" xfId="2914"/>
    <cellStyle name="60% - 强调文字颜色 6 2 2 2" xfId="2915"/>
    <cellStyle name="60% - 强调文字颜色 6 2 2 2 2" xfId="2916"/>
    <cellStyle name="60% - 强调文字颜色 6 2 2 2 2 2" xfId="2917"/>
    <cellStyle name="60% - 强调文字颜色 6 2 2 2 3" xfId="2918"/>
    <cellStyle name="60% - 强调文字颜色 6 2 2 3" xfId="2919"/>
    <cellStyle name="60% - 强调文字颜色 6 2 2 3 2" xfId="2920"/>
    <cellStyle name="60% - 强调文字颜色 6 2 2 4" xfId="2922"/>
    <cellStyle name="60% - 强调文字颜色 6 2 3" xfId="2923"/>
    <cellStyle name="60% - 强调文字颜色 6 2 3 2" xfId="2924"/>
    <cellStyle name="60% - 强调文字颜色 6 2 3 2 2" xfId="2925"/>
    <cellStyle name="60% - 强调文字颜色 6 2 3 2 2 2" xfId="2927"/>
    <cellStyle name="60% - 强调文字颜色 6 2 3 2 3" xfId="2928"/>
    <cellStyle name="60% - 强调文字颜色 6 2 3 3" xfId="2929"/>
    <cellStyle name="60% - 强调文字颜色 6 2 3 3 2" xfId="1503"/>
    <cellStyle name="60% - 强调文字颜色 6 2 3 4" xfId="2930"/>
    <cellStyle name="60% - 强调文字颜色 6 2 3 5" xfId="2931"/>
    <cellStyle name="60% - 强调文字颜色 6 2 4" xfId="398"/>
    <cellStyle name="60% - 强调文字颜色 6 2 4 2" xfId="2932"/>
    <cellStyle name="60% - 强调文字颜色 6 2 4 2 2" xfId="2934"/>
    <cellStyle name="60% - 强调文字颜色 6 2 4 3" xfId="2779"/>
    <cellStyle name="60% - 强调文字颜色 6 2 5" xfId="2936"/>
    <cellStyle name="60% - 强调文字颜色 6 2 5 2" xfId="528"/>
    <cellStyle name="60% - 强调文字颜色 6 2 6" xfId="2938"/>
    <cellStyle name="60% - 强调文字颜色 6 2 7" xfId="2318"/>
    <cellStyle name="60% - 强调文字颜色 6 2_2015财政决算公开" xfId="293"/>
    <cellStyle name="60% - 强调文字颜色 6 3" xfId="2939"/>
    <cellStyle name="60% - 强调文字颜色 6 3 2" xfId="2940"/>
    <cellStyle name="60% - 强调文字颜色 6 3 2 2" xfId="405"/>
    <cellStyle name="60% - 强调文字颜色 6 3 2 2 2" xfId="904"/>
    <cellStyle name="60% - 强调文字颜色 6 3 2 2 2 2" xfId="1794"/>
    <cellStyle name="60% - 强调文字颜色 6 3 2 2 3" xfId="1799"/>
    <cellStyle name="60% - 强调文字颜色 6 3 2 3" xfId="907"/>
    <cellStyle name="60% - 强调文字颜色 6 3 2 3 2" xfId="909"/>
    <cellStyle name="60% - 强调文字颜色 6 3 2 4" xfId="2941"/>
    <cellStyle name="60% - 强调文字颜色 6 3 3" xfId="2943"/>
    <cellStyle name="60% - 强调文字颜色 6 3 3 2" xfId="413"/>
    <cellStyle name="60% - 强调文字颜色 6 3 3 2 2" xfId="2945"/>
    <cellStyle name="60% - 强调文字颜色 6 3 3 3" xfId="2946"/>
    <cellStyle name="60% - 强调文字颜色 6 3 4" xfId="2948"/>
    <cellStyle name="60% - 强调文字颜色 6 3 4 2" xfId="2949"/>
    <cellStyle name="60% - 强调文字颜色 6 3 5" xfId="2951"/>
    <cellStyle name="60% - 强调文字颜色 6 4" xfId="2953"/>
    <cellStyle name="60% - 强调文字颜色 6 4 2" xfId="2955"/>
    <cellStyle name="60% - 强调文字颜色 6 4 2 2" xfId="1010"/>
    <cellStyle name="60% - 强调文字颜色 6 4 2 2 2" xfId="1097"/>
    <cellStyle name="60% - 强调文字颜色 6 4 2 3" xfId="1099"/>
    <cellStyle name="60% - 强调文字颜色 6 4 3" xfId="2958"/>
    <cellStyle name="60% - 强调文字颜色 6 4 3 2" xfId="2959"/>
    <cellStyle name="60% - 强调文字颜色 6 4 4" xfId="2960"/>
    <cellStyle name="60% - 强调文字颜色 6 5" xfId="2962"/>
    <cellStyle name="60% - 强调文字颜色 6 5 2" xfId="116"/>
    <cellStyle name="60% - 强调文字颜色 6 5 2 2" xfId="1114"/>
    <cellStyle name="60% - 强调文字颜色 6 5 2 2 2" xfId="2964"/>
    <cellStyle name="60% - 强调文字颜色 6 5 2 3" xfId="2965"/>
    <cellStyle name="60% - 强调文字颜色 6 5 3" xfId="135"/>
    <cellStyle name="60% - 强调文字颜色 6 5 3 2" xfId="2966"/>
    <cellStyle name="60% - 强调文字颜色 6 5 4" xfId="2967"/>
    <cellStyle name="60% - 强调文字颜色 6 6" xfId="2970"/>
    <cellStyle name="60% - 强调文字颜色 6 6 2" xfId="2972"/>
    <cellStyle name="60% - 强调文字颜色 6 6 2 2" xfId="2549"/>
    <cellStyle name="60% - 强调文字颜色 6 6 3" xfId="2973"/>
    <cellStyle name="60% - 强调文字颜色 6 7" xfId="2974"/>
    <cellStyle name="60% - 强调文字颜色 6 7 2" xfId="2472"/>
    <cellStyle name="60% - 强调文字颜色 6 8" xfId="2976"/>
    <cellStyle name="60% - 强调文字颜色 6 9" xfId="1055"/>
    <cellStyle name="60% - 着色 1" xfId="2977"/>
    <cellStyle name="60% - 着色 1 2" xfId="2978"/>
    <cellStyle name="60% - 着色 2" xfId="2979"/>
    <cellStyle name="60% - 着色 2 2" xfId="2981"/>
    <cellStyle name="60% - 着色 3" xfId="2982"/>
    <cellStyle name="60% - 着色 3 2" xfId="2983"/>
    <cellStyle name="60% - 着色 4" xfId="2984"/>
    <cellStyle name="60% - 着色 4 2" xfId="1846"/>
    <cellStyle name="60% - 着色 5" xfId="2985"/>
    <cellStyle name="60% - 着色 6" xfId="2987"/>
    <cellStyle name="60% - 着色 6 2" xfId="124"/>
    <cellStyle name="Calc Currency (0)" xfId="2988"/>
    <cellStyle name="Calc Currency (0) 2" xfId="2579"/>
    <cellStyle name="Comma [0]" xfId="2207"/>
    <cellStyle name="Comma [0] 2" xfId="2990"/>
    <cellStyle name="comma zerodec" xfId="2991"/>
    <cellStyle name="comma zerodec 2" xfId="2657"/>
    <cellStyle name="Comma_1995" xfId="2993"/>
    <cellStyle name="Currency [0]" xfId="2994"/>
    <cellStyle name="Currency [0] 2" xfId="2995"/>
    <cellStyle name="Currency_1995" xfId="2489"/>
    <cellStyle name="Currency1" xfId="1887"/>
    <cellStyle name="Currency1 2" xfId="2997"/>
    <cellStyle name="Date" xfId="2999"/>
    <cellStyle name="Date 2" xfId="3000"/>
    <cellStyle name="Dollar (zero dec)" xfId="3002"/>
    <cellStyle name="Dollar (zero dec) 2" xfId="3003"/>
    <cellStyle name="Fixed" xfId="3007"/>
    <cellStyle name="Fixed 2" xfId="2858"/>
    <cellStyle name="Header1" xfId="2963"/>
    <cellStyle name="Header1 2" xfId="3008"/>
    <cellStyle name="Header2" xfId="3011"/>
    <cellStyle name="Header2 2" xfId="3012"/>
    <cellStyle name="HEADING1" xfId="2295"/>
    <cellStyle name="HEADING1 2" xfId="3013"/>
    <cellStyle name="HEADING2" xfId="3014"/>
    <cellStyle name="HEADING2 2" xfId="3015"/>
    <cellStyle name="no dec" xfId="1834"/>
    <cellStyle name="no dec 2" xfId="1836"/>
    <cellStyle name="Norma,_laroux_4_营业在建 (2)_E21" xfId="1096"/>
    <cellStyle name="Normal_#10-Headcount" xfId="3016"/>
    <cellStyle name="Percent_laroux" xfId="1773"/>
    <cellStyle name="Total" xfId="3018"/>
    <cellStyle name="Total 2" xfId="3021"/>
    <cellStyle name="百分比 2" xfId="3025"/>
    <cellStyle name="百分比 2 2" xfId="1086"/>
    <cellStyle name="百分比 2 2 2" xfId="3026"/>
    <cellStyle name="百分比 2 2 2 2" xfId="3027"/>
    <cellStyle name="百分比 2 2 2 2 2" xfId="692"/>
    <cellStyle name="百分比 2 2 2 2 2 2" xfId="700"/>
    <cellStyle name="百分比 2 2 2 2 3" xfId="705"/>
    <cellStyle name="百分比 2 2 2 3" xfId="3028"/>
    <cellStyle name="百分比 2 2 2 3 2" xfId="3029"/>
    <cellStyle name="百分比 2 2 2 4" xfId="407"/>
    <cellStyle name="百分比 2 2 3" xfId="3030"/>
    <cellStyle name="百分比 2 2 3 2" xfId="3031"/>
    <cellStyle name="百分比 2 2 3 2 2" xfId="3032"/>
    <cellStyle name="百分比 2 2 3 3" xfId="3033"/>
    <cellStyle name="百分比 2 2 4" xfId="3035"/>
    <cellStyle name="百分比 2 2 4 2" xfId="2327"/>
    <cellStyle name="百分比 2 2 5" xfId="3036"/>
    <cellStyle name="百分比 2 3" xfId="817"/>
    <cellStyle name="百分比 2 3 2" xfId="3037"/>
    <cellStyle name="百分比 2 3 2 2" xfId="3038"/>
    <cellStyle name="百分比 2 3 2 2 2" xfId="3039"/>
    <cellStyle name="百分比 2 3 2 3" xfId="3040"/>
    <cellStyle name="百分比 2 3 3" xfId="3041"/>
    <cellStyle name="百分比 2 3 3 2" xfId="3042"/>
    <cellStyle name="百分比 2 3 4" xfId="3044"/>
    <cellStyle name="百分比 2 4" xfId="3046"/>
    <cellStyle name="百分比 2 4 2" xfId="3047"/>
    <cellStyle name="百分比 2 4 2 2" xfId="3048"/>
    <cellStyle name="百分比 2 4 3" xfId="189"/>
    <cellStyle name="百分比 2 5" xfId="3049"/>
    <cellStyle name="百分比 2 5 2" xfId="3050"/>
    <cellStyle name="百分比 2 6" xfId="2771"/>
    <cellStyle name="百分比 3" xfId="3051"/>
    <cellStyle name="百分比 3 2" xfId="3053"/>
    <cellStyle name="百分比 3 2 2" xfId="2952"/>
    <cellStyle name="百分比 3 2 2 2" xfId="2954"/>
    <cellStyle name="百分比 3 2 2 2 2" xfId="1009"/>
    <cellStyle name="百分比 3 2 2 3" xfId="2957"/>
    <cellStyle name="百分比 3 2 3" xfId="2961"/>
    <cellStyle name="百分比 3 2 3 2" xfId="115"/>
    <cellStyle name="百分比 3 2 4" xfId="2969"/>
    <cellStyle name="百分比 3 3" xfId="821"/>
    <cellStyle name="百分比 3 3 2" xfId="3054"/>
    <cellStyle name="百分比 3 3 2 2" xfId="3055"/>
    <cellStyle name="百分比 3 3 3" xfId="3056"/>
    <cellStyle name="百分比 3 4" xfId="3057"/>
    <cellStyle name="百分比 3 4 2" xfId="3058"/>
    <cellStyle name="百分比 3 5" xfId="3059"/>
    <cellStyle name="百分比 3 5 2" xfId="91"/>
    <cellStyle name="百分比 3 6" xfId="2794"/>
    <cellStyle name="百分比 4" xfId="1370"/>
    <cellStyle name="百分比 4 2" xfId="3061"/>
    <cellStyle name="百分比 4 2 2" xfId="3063"/>
    <cellStyle name="百分比 4 2 2 2" xfId="3066"/>
    <cellStyle name="百分比 4 2 2 2 2" xfId="3067"/>
    <cellStyle name="百分比 4 2 2 3" xfId="3069"/>
    <cellStyle name="百分比 4 2 3" xfId="3071"/>
    <cellStyle name="百分比 4 2 3 2" xfId="3074"/>
    <cellStyle name="百分比 4 2 4" xfId="1499"/>
    <cellStyle name="百分比 4 3" xfId="3076"/>
    <cellStyle name="百分比 4 3 2" xfId="3079"/>
    <cellStyle name="百分比 4 3 2 2" xfId="3082"/>
    <cellStyle name="百分比 4 3 3" xfId="2049"/>
    <cellStyle name="百分比 4 4" xfId="3084"/>
    <cellStyle name="百分比 4 4 2" xfId="3086"/>
    <cellStyle name="百分比 4 5" xfId="1810"/>
    <cellStyle name="百分比 5" xfId="3087"/>
    <cellStyle name="百分比 5 2" xfId="3091"/>
    <cellStyle name="百分比 5 2 2" xfId="3095"/>
    <cellStyle name="百分比 5 2 2 2" xfId="3098"/>
    <cellStyle name="百分比 5 2 2 2 2" xfId="3099"/>
    <cellStyle name="百分比 5 2 2 3" xfId="938"/>
    <cellStyle name="百分比 5 2 3" xfId="3101"/>
    <cellStyle name="百分比 5 2 3 2" xfId="3105"/>
    <cellStyle name="百分比 5 2 4" xfId="1558"/>
    <cellStyle name="百分比 5 3" xfId="3109"/>
    <cellStyle name="百分比 5 3 2" xfId="3111"/>
    <cellStyle name="百分比 5 3 2 2" xfId="3112"/>
    <cellStyle name="百分比 5 3 3" xfId="3113"/>
    <cellStyle name="百分比 5 4" xfId="3117"/>
    <cellStyle name="百分比 5 4 2" xfId="3119"/>
    <cellStyle name="百分比 5 5" xfId="3121"/>
    <cellStyle name="百分比 5 5 2" xfId="3123"/>
    <cellStyle name="百分比 5 6" xfId="3124"/>
    <cellStyle name="百分比 5 7" xfId="788"/>
    <cellStyle name="百分比 6" xfId="3127"/>
    <cellStyle name="百分比 6 2" xfId="3131"/>
    <cellStyle name="百分比 6 2 2" xfId="3133"/>
    <cellStyle name="百分比 6 2 2 2" xfId="3136"/>
    <cellStyle name="百分比 6 2 2 2 2" xfId="2133"/>
    <cellStyle name="百分比 6 2 2 3" xfId="3137"/>
    <cellStyle name="百分比 6 2 3" xfId="3139"/>
    <cellStyle name="百分比 6 2 3 2" xfId="3142"/>
    <cellStyle name="百分比 6 2 4" xfId="1585"/>
    <cellStyle name="百分比 6 3" xfId="3145"/>
    <cellStyle name="百分比 6 3 2" xfId="3147"/>
    <cellStyle name="百分比 6 3 2 2" xfId="3149"/>
    <cellStyle name="百分比 6 3 3" xfId="3150"/>
    <cellStyle name="百分比 6 4" xfId="3153"/>
    <cellStyle name="百分比 6 4 2" xfId="3155"/>
    <cellStyle name="百分比 6 5" xfId="3157"/>
    <cellStyle name="百分比 7" xfId="3158"/>
    <cellStyle name="百分比 7 2" xfId="3160"/>
    <cellStyle name="百分比 7 2 2" xfId="3161"/>
    <cellStyle name="百分比 7 2 2 2" xfId="3162"/>
    <cellStyle name="百分比 7 2 2 2 2" xfId="3163"/>
    <cellStyle name="百分比 7 2 2 3" xfId="3164"/>
    <cellStyle name="百分比 7 2 3" xfId="3165"/>
    <cellStyle name="百分比 7 2 3 2" xfId="3166"/>
    <cellStyle name="百分比 7 2 4" xfId="1604"/>
    <cellStyle name="百分比 7 3" xfId="3167"/>
    <cellStyle name="百分比 7 3 2" xfId="3168"/>
    <cellStyle name="百分比 7 3 2 2" xfId="3169"/>
    <cellStyle name="百分比 7 3 3" xfId="3170"/>
    <cellStyle name="百分比 7 4" xfId="3172"/>
    <cellStyle name="百分比 7 4 2" xfId="3173"/>
    <cellStyle name="百分比 7 5" xfId="3174"/>
    <cellStyle name="百分比 8" xfId="3175"/>
    <cellStyle name="标题 1 2" xfId="1931"/>
    <cellStyle name="标题 1 2 2" xfId="577"/>
    <cellStyle name="标题 1 2 2 2" xfId="3176"/>
    <cellStyle name="标题 1 2 2 2 2" xfId="3177"/>
    <cellStyle name="标题 1 2 2 3" xfId="3179"/>
    <cellStyle name="标题 1 2 3" xfId="3180"/>
    <cellStyle name="标题 1 2 3 2" xfId="3181"/>
    <cellStyle name="标题 1 2 3 2 2" xfId="2744"/>
    <cellStyle name="标题 1 2 3 3" xfId="3183"/>
    <cellStyle name="标题 1 2 3 4" xfId="3186"/>
    <cellStyle name="标题 1 2 4" xfId="999"/>
    <cellStyle name="标题 1 2 4 2" xfId="3187"/>
    <cellStyle name="标题 1 2 5" xfId="2899"/>
    <cellStyle name="标题 1 2_2015财政决算公开" xfId="2926"/>
    <cellStyle name="标题 1 3" xfId="1739"/>
    <cellStyle name="标题 1 3 2" xfId="594"/>
    <cellStyle name="标题 1 3 2 2" xfId="3189"/>
    <cellStyle name="标题 1 3 2 2 2" xfId="3190"/>
    <cellStyle name="标题 1 3 2 3" xfId="3192"/>
    <cellStyle name="标题 1 3 3" xfId="3193"/>
    <cellStyle name="标题 1 3 3 2" xfId="3194"/>
    <cellStyle name="标题 1 3 4" xfId="1003"/>
    <cellStyle name="标题 1 4" xfId="3196"/>
    <cellStyle name="标题 1 4 2" xfId="3198"/>
    <cellStyle name="标题 1 4 2 2" xfId="2021"/>
    <cellStyle name="标题 1 4 3" xfId="3199"/>
    <cellStyle name="标题 1 5" xfId="3201"/>
    <cellStyle name="标题 1 5 2" xfId="53"/>
    <cellStyle name="标题 1 5 2 2" xfId="2053"/>
    <cellStyle name="标题 1 5 3" xfId="3202"/>
    <cellStyle name="标题 1 6" xfId="3205"/>
    <cellStyle name="标题 1 6 2" xfId="3206"/>
    <cellStyle name="标题 1 7" xfId="3207"/>
    <cellStyle name="标题 1 8" xfId="889"/>
    <cellStyle name="标题 10" xfId="3208"/>
    <cellStyle name="标题 2 2" xfId="3209"/>
    <cellStyle name="标题 2 2 2" xfId="741"/>
    <cellStyle name="标题 2 2 2 2" xfId="3210"/>
    <cellStyle name="标题 2 2 2 2 2" xfId="3212"/>
    <cellStyle name="标题 2 2 2 3" xfId="3213"/>
    <cellStyle name="标题 2 2 3" xfId="3214"/>
    <cellStyle name="标题 2 2 3 2" xfId="3216"/>
    <cellStyle name="标题 2 2 3 2 2" xfId="2583"/>
    <cellStyle name="标题 2 2 3 3" xfId="3218"/>
    <cellStyle name="标题 2 2 3 4" xfId="3221"/>
    <cellStyle name="标题 2 2 4" xfId="1292"/>
    <cellStyle name="标题 2 2 4 2" xfId="1295"/>
    <cellStyle name="标题 2 2 5" xfId="1297"/>
    <cellStyle name="标题 2 2_2015财政决算公开" xfId="1872"/>
    <cellStyle name="标题 2 3" xfId="3222"/>
    <cellStyle name="标题 2 3 2" xfId="757"/>
    <cellStyle name="标题 2 3 2 2" xfId="3224"/>
    <cellStyle name="标题 2 3 2 2 2" xfId="3225"/>
    <cellStyle name="标题 2 3 2 3" xfId="3226"/>
    <cellStyle name="标题 2 3 3" xfId="3227"/>
    <cellStyle name="标题 2 3 3 2" xfId="3228"/>
    <cellStyle name="标题 2 3 4" xfId="3229"/>
    <cellStyle name="标题 2 4" xfId="3230"/>
    <cellStyle name="标题 2 4 2" xfId="3232"/>
    <cellStyle name="标题 2 4 2 2" xfId="2117"/>
    <cellStyle name="标题 2 4 3" xfId="3134"/>
    <cellStyle name="标题 2 5" xfId="3233"/>
    <cellStyle name="标题 2 5 2" xfId="785"/>
    <cellStyle name="标题 2 5 2 2" xfId="2168"/>
    <cellStyle name="标题 2 5 3" xfId="3140"/>
    <cellStyle name="标题 2 6" xfId="3235"/>
    <cellStyle name="标题 2 6 2" xfId="3236"/>
    <cellStyle name="标题 2 7" xfId="3237"/>
    <cellStyle name="标题 2 8" xfId="1396"/>
    <cellStyle name="标题 3 2" xfId="3238"/>
    <cellStyle name="标题 3 2 2" xfId="3240"/>
    <cellStyle name="标题 3 2 2 2" xfId="3245"/>
    <cellStyle name="标题 3 2 2 2 2" xfId="1037"/>
    <cellStyle name="标题 3 2 2 3" xfId="3250"/>
    <cellStyle name="标题 3 2 3" xfId="3252"/>
    <cellStyle name="标题 3 2 3 2" xfId="1646"/>
    <cellStyle name="标题 3 2 3 2 2" xfId="1244"/>
    <cellStyle name="标题 3 2 3 3" xfId="3254"/>
    <cellStyle name="标题 3 2 3 4" xfId="3255"/>
    <cellStyle name="标题 3 2 4" xfId="3257"/>
    <cellStyle name="标题 3 2 4 2" xfId="3259"/>
    <cellStyle name="标题 3 2 5" xfId="3261"/>
    <cellStyle name="标题 3 2_2015财政决算公开" xfId="3020"/>
    <cellStyle name="标题 3 3" xfId="3262"/>
    <cellStyle name="标题 3 3 2" xfId="3263"/>
    <cellStyle name="标题 3 3 2 2" xfId="2629"/>
    <cellStyle name="标题 3 3 2 2 2" xfId="2631"/>
    <cellStyle name="标题 3 3 2 3" xfId="2633"/>
    <cellStyle name="标题 3 3 3" xfId="3264"/>
    <cellStyle name="标题 3 3 3 2" xfId="2704"/>
    <cellStyle name="标题 3 3 4" xfId="3265"/>
    <cellStyle name="标题 3 4" xfId="3266"/>
    <cellStyle name="标题 3 4 2" xfId="3267"/>
    <cellStyle name="标题 3 4 2 2" xfId="2224"/>
    <cellStyle name="标题 3 4 3" xfId="3148"/>
    <cellStyle name="标题 3 5" xfId="3268"/>
    <cellStyle name="标题 3 5 2" xfId="3269"/>
    <cellStyle name="标题 3 5 2 2" xfId="2266"/>
    <cellStyle name="标题 3 5 3" xfId="3271"/>
    <cellStyle name="标题 3 6" xfId="3273"/>
    <cellStyle name="标题 3 6 2" xfId="3274"/>
    <cellStyle name="标题 3 7" xfId="3275"/>
    <cellStyle name="标题 3 8" xfId="3276"/>
    <cellStyle name="标题 4 2" xfId="285"/>
    <cellStyle name="标题 4 2 2" xfId="3277"/>
    <cellStyle name="标题 4 2 2 2" xfId="3278"/>
    <cellStyle name="标题 4 2 2 2 2" xfId="3279"/>
    <cellStyle name="标题 4 2 2 3" xfId="3280"/>
    <cellStyle name="标题 4 2 3" xfId="3281"/>
    <cellStyle name="标题 4 2 3 2" xfId="3282"/>
    <cellStyle name="标题 4 2 3 2 2" xfId="3283"/>
    <cellStyle name="标题 4 2 3 3" xfId="3284"/>
    <cellStyle name="标题 4 2 3 4" xfId="1907"/>
    <cellStyle name="标题 4 2 4" xfId="3285"/>
    <cellStyle name="标题 4 2 4 2" xfId="3286"/>
    <cellStyle name="标题 4 2 5" xfId="3287"/>
    <cellStyle name="标题 4 2_2015财政决算公开" xfId="3288"/>
    <cellStyle name="标题 4 3" xfId="3289"/>
    <cellStyle name="标题 4 3 2" xfId="3290"/>
    <cellStyle name="标题 4 3 2 2" xfId="3292"/>
    <cellStyle name="标题 4 3 2 2 2" xfId="3294"/>
    <cellStyle name="标题 4 3 2 3" xfId="3295"/>
    <cellStyle name="标题 4 3 3" xfId="3296"/>
    <cellStyle name="标题 4 3 3 2" xfId="3297"/>
    <cellStyle name="标题 4 3 4" xfId="3299"/>
    <cellStyle name="标题 4 4" xfId="1169"/>
    <cellStyle name="标题 4 4 2" xfId="1171"/>
    <cellStyle name="标题 4 4 2 2" xfId="1173"/>
    <cellStyle name="标题 4 4 3" xfId="1176"/>
    <cellStyle name="标题 4 5" xfId="1190"/>
    <cellStyle name="标题 4 5 2" xfId="1192"/>
    <cellStyle name="标题 4 5 2 2" xfId="1194"/>
    <cellStyle name="标题 4 5 3" xfId="1197"/>
    <cellStyle name="标题 4 6" xfId="1203"/>
    <cellStyle name="标题 4 6 2" xfId="1205"/>
    <cellStyle name="标题 4 7" xfId="1218"/>
    <cellStyle name="标题 4 8" xfId="1221"/>
    <cellStyle name="标题 5" xfId="506"/>
    <cellStyle name="标题 5 2" xfId="312"/>
    <cellStyle name="标题 5 2 2" xfId="3300"/>
    <cellStyle name="标题 5 2 2 2" xfId="3302"/>
    <cellStyle name="标题 5 2 2 2 2" xfId="3304"/>
    <cellStyle name="标题 5 2 2 2 2 2" xfId="1700"/>
    <cellStyle name="标题 5 2 2 2 3" xfId="3306"/>
    <cellStyle name="标题 5 2 2 2_2015财政决算公开" xfId="3307"/>
    <cellStyle name="标题 5 2 2 3" xfId="3090"/>
    <cellStyle name="标题 5 2 2 3 2" xfId="3094"/>
    <cellStyle name="标题 5 2 2 4" xfId="3108"/>
    <cellStyle name="标题 5 2 2 5" xfId="3116"/>
    <cellStyle name="标题 5 2 2_2015财政决算公开" xfId="3309"/>
    <cellStyle name="标题 5 2 3" xfId="3310"/>
    <cellStyle name="标题 5 2 3 2" xfId="3312"/>
    <cellStyle name="标题 5 2 3 2 2" xfId="3314"/>
    <cellStyle name="标题 5 2 3 3" xfId="3130"/>
    <cellStyle name="标题 5 2 3 4" xfId="3144"/>
    <cellStyle name="标题 5 2 3_2015财政决算公开" xfId="3010"/>
    <cellStyle name="标题 5 2 4" xfId="3315"/>
    <cellStyle name="标题 5 2 4 2" xfId="2033"/>
    <cellStyle name="标题 5 2 5" xfId="3316"/>
    <cellStyle name="标题 5 2 6" xfId="3317"/>
    <cellStyle name="标题 5 2_2015财政决算公开" xfId="2571"/>
    <cellStyle name="标题 5 3" xfId="3318"/>
    <cellStyle name="标题 5 3 2" xfId="107"/>
    <cellStyle name="标题 5 3 2 2" xfId="1622"/>
    <cellStyle name="标题 5 3 2 2 2" xfId="1624"/>
    <cellStyle name="标题 5 3 2 3" xfId="1658"/>
    <cellStyle name="标题 5 3 2_2015财政决算公开" xfId="84"/>
    <cellStyle name="标题 5 3 3" xfId="86"/>
    <cellStyle name="标题 5 3 3 2" xfId="1721"/>
    <cellStyle name="标题 5 3 4" xfId="70"/>
    <cellStyle name="标题 5 3 5" xfId="3319"/>
    <cellStyle name="标题 5 3_2015财政决算公开" xfId="3321"/>
    <cellStyle name="标题 5 4" xfId="1231"/>
    <cellStyle name="标题 5 4 2" xfId="1233"/>
    <cellStyle name="标题 5 4 2 2" xfId="2411"/>
    <cellStyle name="标题 5 4 3" xfId="827"/>
    <cellStyle name="标题 5 5" xfId="1235"/>
    <cellStyle name="标题 5 5 2" xfId="1237"/>
    <cellStyle name="标题 5 6" xfId="1239"/>
    <cellStyle name="标题 5 7" xfId="1243"/>
    <cellStyle name="标题 5_2015财政决算公开" xfId="3322"/>
    <cellStyle name="标题 6" xfId="513"/>
    <cellStyle name="标题 6 2" xfId="3323"/>
    <cellStyle name="标题 7" xfId="3324"/>
    <cellStyle name="标题 7 2" xfId="3325"/>
    <cellStyle name="标题 8" xfId="2799"/>
    <cellStyle name="标题 9" xfId="3326"/>
    <cellStyle name="表标题" xfId="3328"/>
    <cellStyle name="表标题 2" xfId="3329"/>
    <cellStyle name="表标题 2 2" xfId="3330"/>
    <cellStyle name="表标题 2 2 2" xfId="500"/>
    <cellStyle name="表标题 2 2 2 2" xfId="3331"/>
    <cellStyle name="表标题 2 2 3" xfId="3332"/>
    <cellStyle name="表标题 2 3" xfId="3333"/>
    <cellStyle name="表标题 2 3 2" xfId="521"/>
    <cellStyle name="表标题 2 4" xfId="3334"/>
    <cellStyle name="表标题 3" xfId="3019"/>
    <cellStyle name="表标题 3 2" xfId="3335"/>
    <cellStyle name="表标题 3 2 2" xfId="624"/>
    <cellStyle name="表标题 3 3" xfId="3336"/>
    <cellStyle name="表标题 4" xfId="3337"/>
    <cellStyle name="表标题 4 2" xfId="3338"/>
    <cellStyle name="表标题 5" xfId="1796"/>
    <cellStyle name="差 2" xfId="3340"/>
    <cellStyle name="差 2 2" xfId="3342"/>
    <cellStyle name="差 2 2 2" xfId="727"/>
    <cellStyle name="差 2 2 2 2" xfId="729"/>
    <cellStyle name="差 2 2 2 2 2" xfId="731"/>
    <cellStyle name="差 2 2 2 3" xfId="734"/>
    <cellStyle name="差 2 2 3" xfId="748"/>
    <cellStyle name="差 2 2 3 2" xfId="750"/>
    <cellStyle name="差 2 2 4" xfId="765"/>
    <cellStyle name="差 2 3" xfId="1991"/>
    <cellStyle name="差 2 3 2" xfId="77"/>
    <cellStyle name="差 2 3 2 2" xfId="653"/>
    <cellStyle name="差 2 3 3" xfId="679"/>
    <cellStyle name="差 2 4" xfId="3343"/>
    <cellStyle name="差 2 4 2" xfId="3045"/>
    <cellStyle name="差 2 5" xfId="3344"/>
    <cellStyle name="差 2_2015财政决算公开" xfId="3345"/>
    <cellStyle name="差 3" xfId="3347"/>
    <cellStyle name="差 3 2" xfId="1538"/>
    <cellStyle name="差 3 2 2" xfId="1118"/>
    <cellStyle name="差 3 2 2 2" xfId="1120"/>
    <cellStyle name="差 3 2 2 2 2" xfId="1122"/>
    <cellStyle name="差 3 2 2 3" xfId="1124"/>
    <cellStyle name="差 3 2 3" xfId="840"/>
    <cellStyle name="差 3 2 3 2" xfId="425"/>
    <cellStyle name="差 3 2 4" xfId="846"/>
    <cellStyle name="差 3 3" xfId="3348"/>
    <cellStyle name="差 3 3 2" xfId="1137"/>
    <cellStyle name="差 3 3 2 2" xfId="1574"/>
    <cellStyle name="差 3 3 3" xfId="882"/>
    <cellStyle name="差 3 4" xfId="3349"/>
    <cellStyle name="差 3 4 2" xfId="1149"/>
    <cellStyle name="差 3 5" xfId="3350"/>
    <cellStyle name="差 4" xfId="330"/>
    <cellStyle name="差 4 2" xfId="3351"/>
    <cellStyle name="差 4 2 2" xfId="1252"/>
    <cellStyle name="差 4 2 2 2" xfId="1254"/>
    <cellStyle name="差 4 2 3" xfId="916"/>
    <cellStyle name="差 4 3" xfId="3352"/>
    <cellStyle name="差 4 3 2" xfId="1261"/>
    <cellStyle name="差 4 4" xfId="3353"/>
    <cellStyle name="差 5" xfId="3354"/>
    <cellStyle name="差 5 2" xfId="3355"/>
    <cellStyle name="差 5 2 2" xfId="3356"/>
    <cellStyle name="差 5 2 2 2" xfId="3357"/>
    <cellStyle name="差 5 2 3" xfId="423"/>
    <cellStyle name="差 5 3" xfId="3358"/>
    <cellStyle name="差 5 3 2" xfId="3359"/>
    <cellStyle name="差 5 4" xfId="3360"/>
    <cellStyle name="差 6" xfId="3361"/>
    <cellStyle name="差 6 2" xfId="3362"/>
    <cellStyle name="差 6 2 2" xfId="3363"/>
    <cellStyle name="差 6 3" xfId="3364"/>
    <cellStyle name="差 7" xfId="2637"/>
    <cellStyle name="差 7 2" xfId="2639"/>
    <cellStyle name="差 8" xfId="2642"/>
    <cellStyle name="差_5.中央部门决算（草案)-1" xfId="3211"/>
    <cellStyle name="差_F00DC810C49E00C2E0430A3413167AE0" xfId="76"/>
    <cellStyle name="差_出版署2010年度中央部门决算草案" xfId="3365"/>
    <cellStyle name="差_全国友协2010年度中央部门决算（草案）" xfId="2821"/>
    <cellStyle name="差_司法部2010年度中央部门决算（草案）报" xfId="3366"/>
    <cellStyle name="常规" xfId="0" builtinId="0"/>
    <cellStyle name="常规 10" xfId="2220"/>
    <cellStyle name="常规 10 2" xfId="3367"/>
    <cellStyle name="常规 10 2 2" xfId="3368"/>
    <cellStyle name="常规 10 2 2 2" xfId="2577"/>
    <cellStyle name="常规 10 2 2 2 2" xfId="2457"/>
    <cellStyle name="常规 10 2 2 3" xfId="3369"/>
    <cellStyle name="常规 10 2 2_2015财政决算公开" xfId="3370"/>
    <cellStyle name="常规 10 2 3" xfId="1530"/>
    <cellStyle name="常规 10 2 3 2" xfId="3371"/>
    <cellStyle name="常规 10 2 4" xfId="3373"/>
    <cellStyle name="常规 10 2_2015财政决算公开" xfId="1961"/>
    <cellStyle name="常规 10 3" xfId="869"/>
    <cellStyle name="常规 10 3 2" xfId="1652"/>
    <cellStyle name="常规 10 3 2 2" xfId="3374"/>
    <cellStyle name="常规 10 3 3" xfId="3375"/>
    <cellStyle name="常规 10 3_2015财政决算公开" xfId="3024"/>
    <cellStyle name="常规 10 4" xfId="3377"/>
    <cellStyle name="常规 10 4 2" xfId="3379"/>
    <cellStyle name="常规 10 5" xfId="3382"/>
    <cellStyle name="常规 10 6" xfId="3385"/>
    <cellStyle name="常规 10_2015财政决算公开" xfId="3387"/>
    <cellStyle name="常规 11" xfId="3388"/>
    <cellStyle name="常规 11 2" xfId="449"/>
    <cellStyle name="常规 11 2 2" xfId="452"/>
    <cellStyle name="常规 11 2 2 2" xfId="454"/>
    <cellStyle name="常规 11 2 2 2 2" xfId="3389"/>
    <cellStyle name="常规 11 2 2 3" xfId="3391"/>
    <cellStyle name="常规 11 2 3" xfId="458"/>
    <cellStyle name="常规 11 2 3 2" xfId="460"/>
    <cellStyle name="常规 11 2 4" xfId="463"/>
    <cellStyle name="常规 11 2 5" xfId="469"/>
    <cellStyle name="常规 11 3" xfId="474"/>
    <cellStyle name="常规 11 3 2" xfId="479"/>
    <cellStyle name="常规 11 3 2 2" xfId="484"/>
    <cellStyle name="常规 11 3 3" xfId="490"/>
    <cellStyle name="常规 11 3 4" xfId="498"/>
    <cellStyle name="常规 11 4" xfId="504"/>
    <cellStyle name="常规 11 4 2" xfId="512"/>
    <cellStyle name="常规 11 5" xfId="82"/>
    <cellStyle name="常规 11 6" xfId="533"/>
    <cellStyle name="常规 11_报 预算   行政政法处(1)" xfId="3392"/>
    <cellStyle name="常规 12" xfId="3394"/>
    <cellStyle name="常规 12 2" xfId="597"/>
    <cellStyle name="常规 12 2 2" xfId="39"/>
    <cellStyle name="常规 12 2 2 2" xfId="599"/>
    <cellStyle name="常规 12 2 2 2 2" xfId="2975"/>
    <cellStyle name="常规 12 2 2 2 2 2" xfId="3395"/>
    <cellStyle name="常规 12 2 2 2 3" xfId="1054"/>
    <cellStyle name="常规 12 2 2 2_2015财政决算公开" xfId="3399"/>
    <cellStyle name="常规 12 2 2 3" xfId="3400"/>
    <cellStyle name="常规 12 2 2 3 2" xfId="3401"/>
    <cellStyle name="常规 12 2 2 4" xfId="3402"/>
    <cellStyle name="常规 12 2 2 5" xfId="3403"/>
    <cellStyle name="常规 12 2 2_2015财政决算公开" xfId="2303"/>
    <cellStyle name="常规 12 2 3" xfId="20"/>
    <cellStyle name="常规 12 2 3 2" xfId="604"/>
    <cellStyle name="常规 12 2 3 2 2" xfId="1509"/>
    <cellStyle name="常规 12 2 3 3" xfId="3404"/>
    <cellStyle name="常规 12 2 3_2015财政决算公开" xfId="3405"/>
    <cellStyle name="常规 12 2 4" xfId="57"/>
    <cellStyle name="常规 12 2 4 2" xfId="3406"/>
    <cellStyle name="常规 12 2 5" xfId="3197"/>
    <cellStyle name="常规 12 2_2015财政决算公开" xfId="607"/>
    <cellStyle name="常规 12 3" xfId="612"/>
    <cellStyle name="常规 12 3 2" xfId="614"/>
    <cellStyle name="常规 12 3 2 2" xfId="616"/>
    <cellStyle name="常规 12 3 3" xfId="618"/>
    <cellStyle name="常规 12 3_2015财政决算公开" xfId="261"/>
    <cellStyle name="常规 12 4" xfId="631"/>
    <cellStyle name="常规 12 4 2" xfId="634"/>
    <cellStyle name="常规 12 4 2 2" xfId="3407"/>
    <cellStyle name="常规 12 4 3" xfId="3408"/>
    <cellStyle name="常规 12 4_2015财政决算公开" xfId="3410"/>
    <cellStyle name="常规 12 5" xfId="639"/>
    <cellStyle name="常规 12 5 2" xfId="643"/>
    <cellStyle name="常规 12 6" xfId="646"/>
    <cellStyle name="常规 12 7" xfId="3412"/>
    <cellStyle name="常规 12_2015财政决算公开" xfId="3413"/>
    <cellStyle name="常规 13" xfId="3415"/>
    <cellStyle name="常规 13 2" xfId="764"/>
    <cellStyle name="常规 13 2 2" xfId="767"/>
    <cellStyle name="常规 13 2 2 2" xfId="120"/>
    <cellStyle name="常规 13 2 2 2 2" xfId="1322"/>
    <cellStyle name="常规 13 2 2 3" xfId="3417"/>
    <cellStyle name="常规 13 2 2_2015财政决算公开" xfId="3419"/>
    <cellStyle name="常规 13 2 3" xfId="770"/>
    <cellStyle name="常规 13 2 3 2" xfId="51"/>
    <cellStyle name="常规 13 2 4" xfId="471"/>
    <cellStyle name="常规 13 2 5" xfId="3231"/>
    <cellStyle name="常规 13 2_2015财政决算公开" xfId="626"/>
    <cellStyle name="常规 13 3" xfId="772"/>
    <cellStyle name="常规 13 3 2" xfId="775"/>
    <cellStyle name="常规 13 3 2 2" xfId="778"/>
    <cellStyle name="常规 13 3 3" xfId="783"/>
    <cellStyle name="常规 13 3_2015财政决算公开" xfId="797"/>
    <cellStyle name="常规 13 4" xfId="800"/>
    <cellStyle name="常规 13 4 2" xfId="252"/>
    <cellStyle name="常规 13 5" xfId="68"/>
    <cellStyle name="常规 13_2015财政决算公开" xfId="2721"/>
    <cellStyle name="常规 14" xfId="266"/>
    <cellStyle name="常规 14 2" xfId="3420"/>
    <cellStyle name="常规 14 2 2" xfId="3421"/>
    <cellStyle name="常规 14 3" xfId="3422"/>
    <cellStyle name="常规 14 3 2" xfId="3423"/>
    <cellStyle name="常规 14 4" xfId="3425"/>
    <cellStyle name="常规 14 4 2" xfId="3426"/>
    <cellStyle name="常规 14 5" xfId="2848"/>
    <cellStyle name="常规 14 6" xfId="2851"/>
    <cellStyle name="常规 14 7" xfId="1823"/>
    <cellStyle name="常规 14_2015财政决算公开" xfId="3427"/>
    <cellStyle name="常规 15" xfId="2768"/>
    <cellStyle name="常规 15 2" xfId="2772"/>
    <cellStyle name="常规 15 2 2" xfId="2775"/>
    <cellStyle name="常规 15 3" xfId="2781"/>
    <cellStyle name="常规 15 3 2" xfId="2784"/>
    <cellStyle name="常规 15 4" xfId="2787"/>
    <cellStyle name="常规 15 4 2" xfId="6"/>
    <cellStyle name="常规 15 5" xfId="2854"/>
    <cellStyle name="常规 15_2015财政决算公开" xfId="3429"/>
    <cellStyle name="常规 16" xfId="2790"/>
    <cellStyle name="常规 16 2" xfId="2795"/>
    <cellStyle name="常规 16 2 2" xfId="2800"/>
    <cellStyle name="常规 16 3" xfId="2805"/>
    <cellStyle name="常规 16_2015财政决算公开" xfId="3430"/>
    <cellStyle name="常规 17" xfId="2679"/>
    <cellStyle name="常规 17 2" xfId="2809"/>
    <cellStyle name="常规 17 2 2" xfId="3431"/>
    <cellStyle name="常规 17 3" xfId="779"/>
    <cellStyle name="常规 17_2015财政决算公开" xfId="1034"/>
    <cellStyle name="常规 18" xfId="485"/>
    <cellStyle name="常规 18 2" xfId="3125"/>
    <cellStyle name="常规 18 2 2" xfId="2353"/>
    <cellStyle name="常规 18 3" xfId="789"/>
    <cellStyle name="常规 18_2015财政决算公开" xfId="2010"/>
    <cellStyle name="常规 19" xfId="3433"/>
    <cellStyle name="常规 19 2" xfId="3435"/>
    <cellStyle name="常规 19 2 2" xfId="3437"/>
    <cellStyle name="常规 19 3" xfId="794"/>
    <cellStyle name="常规 19_2015财政决算公开" xfId="3439"/>
    <cellStyle name="常规 2" xfId="3440"/>
    <cellStyle name="常规 2 10" xfId="3442"/>
    <cellStyle name="常规 2 11" xfId="3444"/>
    <cellStyle name="常规 2 2" xfId="2992"/>
    <cellStyle name="常规 2 2 10" xfId="3446"/>
    <cellStyle name="常规 2 2 11" xfId="2980"/>
    <cellStyle name="常规 2 2 2" xfId="3449"/>
    <cellStyle name="常规 2 2 2 10" xfId="3450"/>
    <cellStyle name="常规 2 2 2 2" xfId="3452"/>
    <cellStyle name="常规 2 2 2 2 2" xfId="1357"/>
    <cellStyle name="常规 2 2 2 2 2 2" xfId="2145"/>
    <cellStyle name="常规 2 2 2 2 2 2 2" xfId="3453"/>
    <cellStyle name="常规 2 2 2 2 2 3" xfId="3454"/>
    <cellStyle name="常规 2 2 2 2 2 3 2" xfId="3456"/>
    <cellStyle name="常规 2 2 2 2 2 4" xfId="2326"/>
    <cellStyle name="常规 2 2 2 2 2 4 2" xfId="3457"/>
    <cellStyle name="常规 2 2 2 2 2 5" xfId="3458"/>
    <cellStyle name="常规 2 2 2 2 2_2015财政决算公开" xfId="3459"/>
    <cellStyle name="常规 2 2 2 2 3" xfId="3460"/>
    <cellStyle name="常规 2 2 2 2 3 2" xfId="3462"/>
    <cellStyle name="常规 2 2 2 2 3 2 2" xfId="3418"/>
    <cellStyle name="常规 2 2 2 2 3 3" xfId="3463"/>
    <cellStyle name="常规 2 2 2 2 3 3 2" xfId="3464"/>
    <cellStyle name="常规 2 2 2 2 3 4" xfId="3465"/>
    <cellStyle name="常规 2 2 2 2 3_2015财政决算公开" xfId="169"/>
    <cellStyle name="常规 2 2 2 2 4" xfId="2644"/>
    <cellStyle name="常规 2 2 2 2 4 2" xfId="3466"/>
    <cellStyle name="常规 2 2 2 2 4 2 2" xfId="3467"/>
    <cellStyle name="常规 2 2 2 2 4 3" xfId="951"/>
    <cellStyle name="常规 2 2 2 2 4 3 2" xfId="3468"/>
    <cellStyle name="常规 2 2 2 2 4 4" xfId="3469"/>
    <cellStyle name="常规 2 2 2 2 4 4 2" xfId="3470"/>
    <cellStyle name="常规 2 2 2 2 4 5" xfId="3471"/>
    <cellStyle name="常规 2 2 2 2 4_2015财政决算公开" xfId="2552"/>
    <cellStyle name="常规 2 2 2 2 5" xfId="241"/>
    <cellStyle name="常规 2 2 2 2 5 2" xfId="1404"/>
    <cellStyle name="常规 2 2 2 2 6" xfId="3472"/>
    <cellStyle name="常规 2 2 2 2 6 2" xfId="1418"/>
    <cellStyle name="常规 2 2 2 2 7" xfId="3473"/>
    <cellStyle name="常规 2 2 2 2 8" xfId="3474"/>
    <cellStyle name="常规 2 2 2 2_2015财政决算公开" xfId="518"/>
    <cellStyle name="常规 2 2 2 3" xfId="3475"/>
    <cellStyle name="常规 2 2 2 3 2" xfId="3476"/>
    <cellStyle name="常规 2 2 2 3 2 2" xfId="3477"/>
    <cellStyle name="常规 2 2 2 3 3" xfId="3478"/>
    <cellStyle name="常规 2 2 2 3 3 2" xfId="3479"/>
    <cellStyle name="常规 2 2 2 3 4" xfId="3481"/>
    <cellStyle name="常规 2 2 2 3 4 2" xfId="3482"/>
    <cellStyle name="常规 2 2 2 3 5" xfId="592"/>
    <cellStyle name="常规 2 2 2 3_2015财政决算公开" xfId="3483"/>
    <cellStyle name="常规 2 2 2 4" xfId="87"/>
    <cellStyle name="常规 2 2 2 4 2" xfId="2230"/>
    <cellStyle name="常规 2 2 2 4 2 2" xfId="2232"/>
    <cellStyle name="常规 2 2 2 4 3" xfId="2234"/>
    <cellStyle name="常规 2 2 2 4 3 2" xfId="1070"/>
    <cellStyle name="常规 2 2 2 4 4" xfId="3485"/>
    <cellStyle name="常规 2 2 2 4 4 2" xfId="3486"/>
    <cellStyle name="常规 2 2 2 4 5" xfId="3188"/>
    <cellStyle name="常规 2 2 2 4_2015财政决算公开" xfId="2238"/>
    <cellStyle name="常规 2 2 2 5" xfId="71"/>
    <cellStyle name="常规 2 2 2 5 2" xfId="2240"/>
    <cellStyle name="常规 2 2 2 5 2 2" xfId="3488"/>
    <cellStyle name="常规 2 2 2 5 3" xfId="3490"/>
    <cellStyle name="常规 2 2 2 5 3 2" xfId="3"/>
    <cellStyle name="常规 2 2 2 5 4" xfId="3491"/>
    <cellStyle name="常规 2 2 2 5_2015财政决算公开" xfId="755"/>
    <cellStyle name="常规 2 2 2 6" xfId="100"/>
    <cellStyle name="常规 2 2 2 6 2" xfId="3492"/>
    <cellStyle name="常规 2 2 2 6 2 2" xfId="3493"/>
    <cellStyle name="常规 2 2 2 6 3" xfId="3443"/>
    <cellStyle name="常规 2 2 2 6 3 2" xfId="3494"/>
    <cellStyle name="常规 2 2 2 6 4" xfId="3445"/>
    <cellStyle name="常规 2 2 2 6 4 2" xfId="3495"/>
    <cellStyle name="常规 2 2 2 6 5" xfId="3497"/>
    <cellStyle name="常规 2 2 2 6_2015财政决算公开" xfId="3498"/>
    <cellStyle name="常规 2 2 2 7" xfId="103"/>
    <cellStyle name="常规 2 2 2 7 2" xfId="3500"/>
    <cellStyle name="常规 2 2 2 8" xfId="114"/>
    <cellStyle name="常规 2 2 2 8 2" xfId="1113"/>
    <cellStyle name="常规 2 2 2 9" xfId="134"/>
    <cellStyle name="常规 2 2 2_2015财政决算公开" xfId="2135"/>
    <cellStyle name="常规 2 2 3" xfId="3504"/>
    <cellStyle name="常规 2 2 3 2" xfId="3505"/>
    <cellStyle name="常规 2 2 3 2 2" xfId="3506"/>
    <cellStyle name="常规 2 2 3 2 2 2" xfId="2251"/>
    <cellStyle name="常规 2 2 3 2 3" xfId="3507"/>
    <cellStyle name="常规 2 2 3 2 3 2" xfId="3508"/>
    <cellStyle name="常规 2 2 3 2 4" xfId="2658"/>
    <cellStyle name="常规 2 2 3 2 4 2" xfId="3509"/>
    <cellStyle name="常规 2 2 3 2 5" xfId="603"/>
    <cellStyle name="常规 2 2 3 3" xfId="3510"/>
    <cellStyle name="常规 2 2 3 3 2" xfId="3511"/>
    <cellStyle name="常规 2 2 3 3 2 2" xfId="3513"/>
    <cellStyle name="常规 2 2 3 3 3" xfId="3514"/>
    <cellStyle name="常规 2 2 3 3 3 2" xfId="3516"/>
    <cellStyle name="常规 2 2 3 3 4" xfId="3518"/>
    <cellStyle name="常规 2 2 3 4" xfId="2244"/>
    <cellStyle name="常规 2 2 3 4 2" xfId="2246"/>
    <cellStyle name="常规 2 2 3 4 2 2" xfId="3502"/>
    <cellStyle name="常规 2 2 3 4 3" xfId="3519"/>
    <cellStyle name="常规 2 2 3 4 3 2" xfId="3522"/>
    <cellStyle name="常规 2 2 3 4 4" xfId="2009"/>
    <cellStyle name="常规 2 2 3 4 4 2" xfId="2013"/>
    <cellStyle name="常规 2 2 3 4 5" xfId="2020"/>
    <cellStyle name="常规 2 2 3 5" xfId="2248"/>
    <cellStyle name="常规 2 2 3 5 2" xfId="3523"/>
    <cellStyle name="常规 2 2 3 6" xfId="2250"/>
    <cellStyle name="常规 2 2 3 6 2" xfId="3524"/>
    <cellStyle name="常规 2 2 3 7" xfId="3525"/>
    <cellStyle name="常规 2 2 3 8" xfId="2971"/>
    <cellStyle name="常规 2 2 4" xfId="3527"/>
    <cellStyle name="常规 2 2 4 2" xfId="3528"/>
    <cellStyle name="常规 2 2 4 2 2" xfId="3529"/>
    <cellStyle name="常规 2 2 4 3" xfId="3530"/>
    <cellStyle name="常规 2 2 4 3 2" xfId="3531"/>
    <cellStyle name="常规 2 2 4 4" xfId="2254"/>
    <cellStyle name="常规 2 2 4 4 2" xfId="3532"/>
    <cellStyle name="常规 2 2 4 5" xfId="3533"/>
    <cellStyle name="常规 2 2 5" xfId="3534"/>
    <cellStyle name="常规 2 2 5 2" xfId="3535"/>
    <cellStyle name="常规 2 2 5 2 2" xfId="3536"/>
    <cellStyle name="常规 2 2 5 3" xfId="3537"/>
    <cellStyle name="常规 2 2 5 3 2" xfId="3538"/>
    <cellStyle name="常规 2 2 5 4" xfId="3539"/>
    <cellStyle name="常规 2 2 5 4 2" xfId="3540"/>
    <cellStyle name="常规 2 2 5 5" xfId="3541"/>
    <cellStyle name="常规 2 2 6" xfId="3060"/>
    <cellStyle name="常规 2 2 6 2" xfId="3062"/>
    <cellStyle name="常规 2 2 6 2 2" xfId="3065"/>
    <cellStyle name="常规 2 2 6 3" xfId="3070"/>
    <cellStyle name="常规 2 2 6 3 2" xfId="3073"/>
    <cellStyle name="常规 2 2 6 4" xfId="1498"/>
    <cellStyle name="常规 2 2 7" xfId="3075"/>
    <cellStyle name="常规 2 2 7 2" xfId="3078"/>
    <cellStyle name="常规 2 2 7 2 2" xfId="3081"/>
    <cellStyle name="常规 2 2 7 3" xfId="2048"/>
    <cellStyle name="常规 2 2 7 3 2" xfId="3543"/>
    <cellStyle name="常规 2 2 7 4" xfId="1514"/>
    <cellStyle name="常规 2 2 7 4 2" xfId="1517"/>
    <cellStyle name="常规 2 2 7 5" xfId="1527"/>
    <cellStyle name="常规 2 2 8" xfId="3083"/>
    <cellStyle name="常规 2 2 8 2" xfId="3085"/>
    <cellStyle name="常规 2 2 9" xfId="1808"/>
    <cellStyle name="常规 2 2 9 2" xfId="3544"/>
    <cellStyle name="常规 2 2_2015财政决算公开" xfId="3298"/>
    <cellStyle name="常规 2 3" xfId="2309"/>
    <cellStyle name="常规 2 3 10" xfId="2750"/>
    <cellStyle name="常规 2 3 11" xfId="3545"/>
    <cellStyle name="常规 2 3 2" xfId="3547"/>
    <cellStyle name="常规 2 3 2 2" xfId="3548"/>
    <cellStyle name="常规 2 3 2 2 2" xfId="3549"/>
    <cellStyle name="常规 2 3 2 2 2 2" xfId="3550"/>
    <cellStyle name="常规 2 3 2 2 3" xfId="3551"/>
    <cellStyle name="常规 2 3 2 2 3 2" xfId="3552"/>
    <cellStyle name="常规 2 3 2 2 4" xfId="2385"/>
    <cellStyle name="常规 2 3 2 2 4 2" xfId="3553"/>
    <cellStyle name="常规 2 3 2 2 5" xfId="89"/>
    <cellStyle name="常规 2 3 2 2 5 2" xfId="3428"/>
    <cellStyle name="常规 2 3 2 2 6" xfId="3455"/>
    <cellStyle name="常规 2 3 2 2 7" xfId="3554"/>
    <cellStyle name="常规 2 3 2 3" xfId="3555"/>
    <cellStyle name="常规 2 3 2 3 2" xfId="3556"/>
    <cellStyle name="常规 2 3 2 3 2 2" xfId="3557"/>
    <cellStyle name="常规 2 3 2 3 3" xfId="3409"/>
    <cellStyle name="常规 2 3 2 3 3 2" xfId="1379"/>
    <cellStyle name="常规 2 3 2 3 4" xfId="3558"/>
    <cellStyle name="常规 2 3 2 3 5" xfId="522"/>
    <cellStyle name="常规 2 3 2 4" xfId="2273"/>
    <cellStyle name="常规 2 3 2 4 2" xfId="2275"/>
    <cellStyle name="常规 2 3 2 4 2 2" xfId="3559"/>
    <cellStyle name="常规 2 3 2 4 3" xfId="3560"/>
    <cellStyle name="常规 2 3 2 4 3 2" xfId="3561"/>
    <cellStyle name="常规 2 3 2 4 4" xfId="3562"/>
    <cellStyle name="常规 2 3 2 4 4 2" xfId="3563"/>
    <cellStyle name="常规 2 3 2 4 5" xfId="3223"/>
    <cellStyle name="常规 2 3 2 5" xfId="2277"/>
    <cellStyle name="常规 2 3 2 5 2" xfId="3564"/>
    <cellStyle name="常规 2 3 2 6" xfId="3565"/>
    <cellStyle name="常规 2 3 2 6 2" xfId="3566"/>
    <cellStyle name="常规 2 3 2 7" xfId="3567"/>
    <cellStyle name="常规 2 3 2 7 2" xfId="3568"/>
    <cellStyle name="常规 2 3 2 8" xfId="3569"/>
    <cellStyle name="常规 2 3 2 9" xfId="3017"/>
    <cellStyle name="常规 2 3 3" xfId="3521"/>
    <cellStyle name="常规 2 3 3 2" xfId="1104"/>
    <cellStyle name="常规 2 3 3 2 2" xfId="3570"/>
    <cellStyle name="常规 2 3 3 3" xfId="3571"/>
    <cellStyle name="常规 2 3 3 3 2" xfId="3572"/>
    <cellStyle name="常规 2 3 3 4" xfId="2282"/>
    <cellStyle name="常规 2 3 3 4 2" xfId="3308"/>
    <cellStyle name="常规 2 3 3 5" xfId="3573"/>
    <cellStyle name="常规 2 3 3 5 2" xfId="3574"/>
    <cellStyle name="常规 2 3 3 6" xfId="3512"/>
    <cellStyle name="常规 2 3 3 7" xfId="3575"/>
    <cellStyle name="常规 2 3 4" xfId="3576"/>
    <cellStyle name="常规 2 3 4 2" xfId="3577"/>
    <cellStyle name="常规 2 3 4 2 2" xfId="3115"/>
    <cellStyle name="常规 2 3 4 3" xfId="3578"/>
    <cellStyle name="常规 2 3 4 3 2" xfId="3152"/>
    <cellStyle name="常规 2 3 4 4" xfId="3579"/>
    <cellStyle name="常规 2 3 4 4 2" xfId="3171"/>
    <cellStyle name="常规 2 3 4 5" xfId="3580"/>
    <cellStyle name="常规 2 3 4 6" xfId="3515"/>
    <cellStyle name="常规 2 3 5" xfId="3301"/>
    <cellStyle name="常规 2 3 5 2" xfId="3303"/>
    <cellStyle name="常规 2 3 5 2 2" xfId="1698"/>
    <cellStyle name="常规 2 3 5 3" xfId="3305"/>
    <cellStyle name="常规 2 3 5 3 2" xfId="1784"/>
    <cellStyle name="常规 2 3 5 4" xfId="3581"/>
    <cellStyle name="常规 2 3 6" xfId="3089"/>
    <cellStyle name="常规 2 3 6 2" xfId="3093"/>
    <cellStyle name="常规 2 3 6 2 2" xfId="3097"/>
    <cellStyle name="常规 2 3 6 3" xfId="3100"/>
    <cellStyle name="常规 2 3 6 3 2" xfId="3104"/>
    <cellStyle name="常规 2 3 6 4" xfId="1557"/>
    <cellStyle name="常规 2 3 6 4 2" xfId="1560"/>
    <cellStyle name="常规 2 3 6 5" xfId="1565"/>
    <cellStyle name="常规 2 3 7" xfId="3107"/>
    <cellStyle name="常规 2 3 7 2" xfId="3110"/>
    <cellStyle name="常规 2 3 8" xfId="3114"/>
    <cellStyle name="常规 2 3 8 2" xfId="3118"/>
    <cellStyle name="常规 2 3 9" xfId="3120"/>
    <cellStyle name="常规 2 3 9 2" xfId="3122"/>
    <cellStyle name="常规 2 4" xfId="3582"/>
    <cellStyle name="常规 2 4 10" xfId="2087"/>
    <cellStyle name="常规 2 4 10 2" xfId="3583"/>
    <cellStyle name="常规 2 4 11" xfId="3584"/>
    <cellStyle name="常规 2 4 2" xfId="3585"/>
    <cellStyle name="常规 2 4 2 2" xfId="3586"/>
    <cellStyle name="常规 2 4 2 2 2" xfId="3587"/>
    <cellStyle name="常规 2 4 2 2 2 2" xfId="3588"/>
    <cellStyle name="常规 2 4 2 2 3" xfId="3589"/>
    <cellStyle name="常规 2 4 2 2 3 2" xfId="3386"/>
    <cellStyle name="常规 2 4 2 2 4" xfId="3590"/>
    <cellStyle name="常规 2 4 2 2 4 2" xfId="1466"/>
    <cellStyle name="常规 2 4 2 2 5" xfId="132"/>
    <cellStyle name="常规 2 4 2 2 5 2" xfId="3591"/>
    <cellStyle name="常规 2 4 2 2 6" xfId="3592"/>
    <cellStyle name="常规 2 4 2 2 7" xfId="3593"/>
    <cellStyle name="常规 2 4 2 3" xfId="3594"/>
    <cellStyle name="常规 2 4 2 3 2" xfId="174"/>
    <cellStyle name="常规 2 4 2 3 2 2" xfId="3597"/>
    <cellStyle name="常规 2 4 2 3 3" xfId="2306"/>
    <cellStyle name="常规 2 4 2 3 3 2" xfId="3598"/>
    <cellStyle name="常规 2 4 2 3 4" xfId="3599"/>
    <cellStyle name="常规 2 4 2 3 5" xfId="3600"/>
    <cellStyle name="常规 2 4 2 4" xfId="2293"/>
    <cellStyle name="常规 2 4 2 4 2" xfId="2605"/>
    <cellStyle name="常规 2 4 2 4 2 2" xfId="2607"/>
    <cellStyle name="常规 2 4 2 4 3" xfId="2614"/>
    <cellStyle name="常规 2 4 2 4 3 2" xfId="2616"/>
    <cellStyle name="常规 2 4 2 4 4" xfId="2623"/>
    <cellStyle name="常规 2 4 2 4 4 2" xfId="2625"/>
    <cellStyle name="常规 2 4 2 4 5" xfId="2628"/>
    <cellStyle name="常规 2 4 2 5" xfId="1963"/>
    <cellStyle name="常规 2 4 2 5 2" xfId="2683"/>
    <cellStyle name="常规 2 4 2 6" xfId="3601"/>
    <cellStyle name="常规 2 4 2 6 2" xfId="1376"/>
    <cellStyle name="常规 2 4 2 7" xfId="3602"/>
    <cellStyle name="常规 2 4 2 7 2" xfId="2812"/>
    <cellStyle name="常规 2 4 2 8" xfId="685"/>
    <cellStyle name="常规 2 4 2 9" xfId="3052"/>
    <cellStyle name="常规 2 4 3" xfId="2012"/>
    <cellStyle name="常规 2 4 3 2" xfId="2015"/>
    <cellStyle name="常规 2 4 3 2 2" xfId="3603"/>
    <cellStyle name="常规 2 4 3 3" xfId="3604"/>
    <cellStyle name="常规 2 4 3 3 2" xfId="3605"/>
    <cellStyle name="常规 2 4 3 4" xfId="2129"/>
    <cellStyle name="常规 2 4 3 4 2" xfId="3606"/>
    <cellStyle name="常规 2 4 3 5" xfId="3447"/>
    <cellStyle name="常规 2 4 3 5 2" xfId="3451"/>
    <cellStyle name="常规 2 4 3 6" xfId="3501"/>
    <cellStyle name="常规 2 4 3 7" xfId="3526"/>
    <cellStyle name="常规 2 4 4" xfId="2017"/>
    <cellStyle name="常规 2 4 4 2" xfId="3607"/>
    <cellStyle name="常规 2 4 4 2 2" xfId="3608"/>
    <cellStyle name="常规 2 4 4 3" xfId="3609"/>
    <cellStyle name="常规 2 4 4 3 2" xfId="3610"/>
    <cellStyle name="常规 2 4 4 4" xfId="3611"/>
    <cellStyle name="常规 2 4 4 4 2" xfId="3612"/>
    <cellStyle name="常规 2 4 4 5" xfId="3546"/>
    <cellStyle name="常规 2 4 4 6" xfId="3520"/>
    <cellStyle name="常规 2 4 5" xfId="3311"/>
    <cellStyle name="常规 2 4 5 2" xfId="3313"/>
    <cellStyle name="常规 2 4 5 2 2" xfId="3200"/>
    <cellStyle name="常规 2 4 5 3" xfId="3613"/>
    <cellStyle name="常规 2 4 5 3 2" xfId="3203"/>
    <cellStyle name="常规 2 4 5 4" xfId="3614"/>
    <cellStyle name="常规 2 4 6" xfId="3129"/>
    <cellStyle name="常规 2 4 6 2" xfId="3132"/>
    <cellStyle name="常规 2 4 6 2 2" xfId="3135"/>
    <cellStyle name="常规 2 4 6 3" xfId="3138"/>
    <cellStyle name="常规 2 4 6 3 2" xfId="3141"/>
    <cellStyle name="常规 2 4 6 4" xfId="1584"/>
    <cellStyle name="常规 2 4 6 4 2" xfId="1587"/>
    <cellStyle name="常规 2 4 6 5" xfId="1590"/>
    <cellStyle name="常规 2 4 7" xfId="3143"/>
    <cellStyle name="常规 2 4 7 2" xfId="3146"/>
    <cellStyle name="常规 2 4 8" xfId="3151"/>
    <cellStyle name="常规 2 4 8 2" xfId="3154"/>
    <cellStyle name="常规 2 4 9" xfId="3156"/>
    <cellStyle name="常规 2 4 9 2" xfId="825"/>
    <cellStyle name="常规 2 5" xfId="2729"/>
    <cellStyle name="常规 2 5 2" xfId="1589"/>
    <cellStyle name="常规 2 5 2 2" xfId="762"/>
    <cellStyle name="常规 2 5 2 2 2" xfId="1409"/>
    <cellStyle name="常规 2 5 2 2 3" xfId="3023"/>
    <cellStyle name="常规 2 5 2 3" xfId="3617"/>
    <cellStyle name="常规 2 5 2 4" xfId="1656"/>
    <cellStyle name="常规 2 5 2 5" xfId="3619"/>
    <cellStyle name="常规 2 5 3" xfId="2023"/>
    <cellStyle name="常规 2 5 3 2" xfId="3620"/>
    <cellStyle name="常规 2 5 3 3" xfId="3621"/>
    <cellStyle name="常规 2 5 4" xfId="274"/>
    <cellStyle name="常规 2 5 4 2" xfId="3622"/>
    <cellStyle name="常规 2 5 4 3" xfId="3623"/>
    <cellStyle name="常规 2 5 5" xfId="2032"/>
    <cellStyle name="常规 2 5 6" xfId="3159"/>
    <cellStyle name="常规 2 6" xfId="3624"/>
    <cellStyle name="常规 2 6 2" xfId="3625"/>
    <cellStyle name="常规 2 6 2 2" xfId="3626"/>
    <cellStyle name="常规 2 6 3" xfId="292"/>
    <cellStyle name="常规 2 6 4" xfId="3628"/>
    <cellStyle name="常规 2 7" xfId="3629"/>
    <cellStyle name="常规 2 7 2" xfId="1633"/>
    <cellStyle name="常规 2 7 3" xfId="3630"/>
    <cellStyle name="常规 2 8" xfId="3632"/>
    <cellStyle name="常规 2 8 2" xfId="3634"/>
    <cellStyle name="常规 2 9" xfId="1266"/>
    <cellStyle name="常规 2_2012-2013年“三公”经费预决算情况汇总表样" xfId="2600"/>
    <cellStyle name="常规 20" xfId="2769"/>
    <cellStyle name="常规 20 2" xfId="2773"/>
    <cellStyle name="常规 20 2 2" xfId="2776"/>
    <cellStyle name="常规 20 3" xfId="2782"/>
    <cellStyle name="常规 21" xfId="2791"/>
    <cellStyle name="常规 21 2" xfId="2796"/>
    <cellStyle name="常规 21 2 2" xfId="2801"/>
    <cellStyle name="常规 21 3" xfId="2806"/>
    <cellStyle name="常规 22" xfId="2680"/>
    <cellStyle name="常规 22 2" xfId="2810"/>
    <cellStyle name="常规 22 2 2" xfId="3432"/>
    <cellStyle name="常规 22 3" xfId="780"/>
    <cellStyle name="常规 23" xfId="486"/>
    <cellStyle name="常规 23 2" xfId="3126"/>
    <cellStyle name="常规 23 2 2" xfId="2354"/>
    <cellStyle name="常规 23 3" xfId="790"/>
    <cellStyle name="常规 24" xfId="3434"/>
    <cellStyle name="常规 24 2" xfId="3436"/>
    <cellStyle name="常规 24 2 2" xfId="3438"/>
    <cellStyle name="常规 24 3" xfId="795"/>
    <cellStyle name="常规 25" xfId="2155"/>
    <cellStyle name="常规 25 2" xfId="2158"/>
    <cellStyle name="常规 25 2 2" xfId="2161"/>
    <cellStyle name="常规 25 3" xfId="2166"/>
    <cellStyle name="常规 26" xfId="2172"/>
    <cellStyle name="常规 26 2" xfId="13"/>
    <cellStyle name="常规 26 2 2" xfId="2102"/>
    <cellStyle name="常规 26 3" xfId="108"/>
    <cellStyle name="常规 27" xfId="2177"/>
    <cellStyle name="常规 27 2" xfId="2180"/>
    <cellStyle name="常规 27 2 2" xfId="3635"/>
    <cellStyle name="常规 27 3" xfId="3636"/>
    <cellStyle name="常规 28" xfId="2183"/>
    <cellStyle name="常规 28 2" xfId="3005"/>
    <cellStyle name="常规 28 2 2" xfId="2857"/>
    <cellStyle name="常规 28 3" xfId="539"/>
    <cellStyle name="常规 29" xfId="3637"/>
    <cellStyle name="常规 29 2" xfId="3639"/>
    <cellStyle name="常规 29 2 2" xfId="2882"/>
    <cellStyle name="常规 29 3" xfId="2116"/>
    <cellStyle name="常规 3" xfId="3640"/>
    <cellStyle name="常规 3 10" xfId="3641"/>
    <cellStyle name="常规 3 11" xfId="3642"/>
    <cellStyle name="常规 3 2" xfId="3643"/>
    <cellStyle name="常规 3 2 2" xfId="1569"/>
    <cellStyle name="常规 3 2 2 2" xfId="3644"/>
    <cellStyle name="常规 3 2 2 2 2" xfId="3645"/>
    <cellStyle name="常规 3 2 2 3" xfId="3496"/>
    <cellStyle name="常规 3 2 2 3 2" xfId="3646"/>
    <cellStyle name="常规 3 2 2 4" xfId="2331"/>
    <cellStyle name="常规 3 2 2 4 2" xfId="2333"/>
    <cellStyle name="常规 3 2 2 5" xfId="1178"/>
    <cellStyle name="常规 3 2 2 6" xfId="3647"/>
    <cellStyle name="常规 3 2 2 6 2" xfId="3648"/>
    <cellStyle name="常规 3 2 3" xfId="945"/>
    <cellStyle name="常规 3 2 3 2" xfId="3649"/>
    <cellStyle name="常规 3 2 3 2 2" xfId="3034"/>
    <cellStyle name="常规 3 2 3 3" xfId="3650"/>
    <cellStyle name="常规 3 2 3 3 2" xfId="3043"/>
    <cellStyle name="常规 3 2 3 4" xfId="2337"/>
    <cellStyle name="常规 3 2 3 5" xfId="1182"/>
    <cellStyle name="常规 3 2 4" xfId="3651"/>
    <cellStyle name="常规 3 2 4 2" xfId="2560"/>
    <cellStyle name="常规 3 2 4 2 2" xfId="2968"/>
    <cellStyle name="常规 3 2 4 3" xfId="3652"/>
    <cellStyle name="常规 3 2 4 3 2" xfId="3653"/>
    <cellStyle name="常规 3 2 4 4" xfId="3654"/>
    <cellStyle name="常规 3 2 4 4 2" xfId="3655"/>
    <cellStyle name="常规 3 2 4 5" xfId="1185"/>
    <cellStyle name="常规 3 2 5" xfId="1493"/>
    <cellStyle name="常规 3 2 5 2" xfId="1495"/>
    <cellStyle name="常规 3 2 6" xfId="1551"/>
    <cellStyle name="常规 3 2 6 2" xfId="1554"/>
    <cellStyle name="常规 3 2 7" xfId="1161"/>
    <cellStyle name="常规 3 2 8" xfId="1600"/>
    <cellStyle name="常规 3 2 8 2" xfId="1602"/>
    <cellStyle name="常规 3 3" xfId="3656"/>
    <cellStyle name="常规 3 3 2" xfId="3657"/>
    <cellStyle name="常规 3 3 3" xfId="3658"/>
    <cellStyle name="常规 3 3 4" xfId="3660"/>
    <cellStyle name="常规 3 3 5" xfId="1621"/>
    <cellStyle name="常规 3 4" xfId="1772"/>
    <cellStyle name="常规 3 4 2" xfId="1985"/>
    <cellStyle name="常规 3 4 2 2" xfId="3663"/>
    <cellStyle name="常规 3 4 3" xfId="9"/>
    <cellStyle name="常规 3 4 3 2" xfId="3665"/>
    <cellStyle name="常规 3 4 4" xfId="3667"/>
    <cellStyle name="常规 3 4 5" xfId="1720"/>
    <cellStyle name="常规 3 5" xfId="3668"/>
    <cellStyle name="常规 3 5 2" xfId="1608"/>
    <cellStyle name="常规 3 5 2 2" xfId="2341"/>
    <cellStyle name="常规 3 5 3" xfId="3669"/>
    <cellStyle name="常规 3 5 3 2" xfId="3670"/>
    <cellStyle name="常规 3 5 4" xfId="3672"/>
    <cellStyle name="常规 3 5 5" xfId="1804"/>
    <cellStyle name="常规 3 6" xfId="2206"/>
    <cellStyle name="常规 3 6 2" xfId="2989"/>
    <cellStyle name="常规 3 6 2 2" xfId="3673"/>
    <cellStyle name="常规 3 6 3" xfId="3674"/>
    <cellStyle name="常规 3 6 3 2" xfId="3675"/>
    <cellStyle name="常规 3 6 4" xfId="3677"/>
    <cellStyle name="常规 3 6 5" xfId="3678"/>
    <cellStyle name="常规 3 7" xfId="3679"/>
    <cellStyle name="常规 3 7 2" xfId="3680"/>
    <cellStyle name="常规 3 7 2 2" xfId="3681"/>
    <cellStyle name="常规 3 7 3" xfId="1759"/>
    <cellStyle name="常规 3 7 3 2" xfId="3682"/>
    <cellStyle name="常规 3 7 4" xfId="3684"/>
    <cellStyle name="常规 3 8" xfId="3686"/>
    <cellStyle name="常规 3 8 2" xfId="3687"/>
    <cellStyle name="常规 3 9" xfId="1274"/>
    <cellStyle name="常规 3 9 2" xfId="3688"/>
    <cellStyle name="常规 3_收入总表2" xfId="3689"/>
    <cellStyle name="常规 30" xfId="2156"/>
    <cellStyle name="常规 30 2" xfId="2159"/>
    <cellStyle name="常规 30 3" xfId="2167"/>
    <cellStyle name="常规 31" xfId="2173"/>
    <cellStyle name="常规 31 2" xfId="14"/>
    <cellStyle name="常规 32" xfId="2178"/>
    <cellStyle name="常规 32 2" xfId="2181"/>
    <cellStyle name="常规 33" xfId="2184"/>
    <cellStyle name="常规 33 2" xfId="3006"/>
    <cellStyle name="常规 33 3" xfId="540"/>
    <cellStyle name="常规 34" xfId="3638"/>
    <cellStyle name="常规 35" xfId="1437"/>
    <cellStyle name="常规 36" xfId="1450"/>
    <cellStyle name="常规 37" xfId="1458"/>
    <cellStyle name="常规 38" xfId="1463"/>
    <cellStyle name="常规 39" xfId="4"/>
    <cellStyle name="常规 4" xfId="3690"/>
    <cellStyle name="常规 4 2" xfId="3691"/>
    <cellStyle name="常规 4 2 10" xfId="3692"/>
    <cellStyle name="常规 4 2 11" xfId="3693"/>
    <cellStyle name="常规 4 2 2" xfId="3695"/>
    <cellStyle name="常规 4 2 2 2" xfId="3698"/>
    <cellStyle name="常规 4 2 2 2 2" xfId="3701"/>
    <cellStyle name="常规 4 2 2 2 2 2" xfId="3204"/>
    <cellStyle name="常规 4 2 2 2 3" xfId="3703"/>
    <cellStyle name="常规 4 2 2 2 3 2" xfId="3234"/>
    <cellStyle name="常规 4 2 2 2 4" xfId="2505"/>
    <cellStyle name="常规 4 2 2 2 4 2" xfId="3272"/>
    <cellStyle name="常规 4 2 2 2 5" xfId="3704"/>
    <cellStyle name="常规 4 2 2 2 5 2" xfId="1202"/>
    <cellStyle name="常规 4 2 2 2 6" xfId="3705"/>
    <cellStyle name="常规 4 2 2 3" xfId="47"/>
    <cellStyle name="常规 4 2 2 3 2" xfId="3708"/>
    <cellStyle name="常规 4 2 2 3 2 2" xfId="707"/>
    <cellStyle name="常规 4 2 2 3 3" xfId="3710"/>
    <cellStyle name="常规 4 2 2 3 3 2" xfId="3712"/>
    <cellStyle name="常规 4 2 2 3 4" xfId="3714"/>
    <cellStyle name="常规 4 2 2 4" xfId="2422"/>
    <cellStyle name="常规 4 2 2 4 2" xfId="2425"/>
    <cellStyle name="常规 4 2 2 4 2 2" xfId="2427"/>
    <cellStyle name="常规 4 2 2 4 3" xfId="2429"/>
    <cellStyle name="常规 4 2 2 4 3 2" xfId="3715"/>
    <cellStyle name="常规 4 2 2 4 4" xfId="3716"/>
    <cellStyle name="常规 4 2 2 4 4 2" xfId="3220"/>
    <cellStyle name="常规 4 2 2 4 5" xfId="3717"/>
    <cellStyle name="常规 4 2 2 5" xfId="2433"/>
    <cellStyle name="常规 4 2 2 5 2" xfId="2435"/>
    <cellStyle name="常规 4 2 2 6" xfId="2437"/>
    <cellStyle name="常规 4 2 2 6 2" xfId="3718"/>
    <cellStyle name="常规 4 2 2 7" xfId="2439"/>
    <cellStyle name="常规 4 2 2 7 2" xfId="3719"/>
    <cellStyle name="常规 4 2 2 8" xfId="3102"/>
    <cellStyle name="常规 4 2 2 9" xfId="2944"/>
    <cellStyle name="常规 4 2 3" xfId="3721"/>
    <cellStyle name="常规 4 2 3 2" xfId="3724"/>
    <cellStyle name="常规 4 2 3 2 2" xfId="307"/>
    <cellStyle name="常规 4 2 3 3" xfId="3727"/>
    <cellStyle name="常规 4 2 3 3 2" xfId="334"/>
    <cellStyle name="常规 4 2 3 4" xfId="2444"/>
    <cellStyle name="常规 4 2 3 4 2" xfId="351"/>
    <cellStyle name="常规 4 2 3 5" xfId="2448"/>
    <cellStyle name="常规 4 2 3 6" xfId="2450"/>
    <cellStyle name="常规 4 2 4" xfId="3729"/>
    <cellStyle name="常规 4 2 4 2" xfId="2595"/>
    <cellStyle name="常规 4 2 4 2 2" xfId="416"/>
    <cellStyle name="常规 4 2 4 3" xfId="3732"/>
    <cellStyle name="常规 4 2 4 3 2" xfId="3733"/>
    <cellStyle name="常规 4 2 4 4" xfId="2452"/>
    <cellStyle name="常规 4 2 4 4 2" xfId="3734"/>
    <cellStyle name="常规 4 2 4 5" xfId="3735"/>
    <cellStyle name="常规 4 2 5" xfId="3737"/>
    <cellStyle name="常规 4 2 5 2" xfId="1979"/>
    <cellStyle name="常规 4 2 5 2 2" xfId="1981"/>
    <cellStyle name="常规 4 2 5 3" xfId="1994"/>
    <cellStyle name="常规 4 2 5 3 2" xfId="1996"/>
    <cellStyle name="常规 4 2 5 4" xfId="2000"/>
    <cellStyle name="常规 4 2 6" xfId="3293"/>
    <cellStyle name="常规 4 2 6 2" xfId="2083"/>
    <cellStyle name="常规 4 2 6 2 2" xfId="2085"/>
    <cellStyle name="常规 4 2 6 3" xfId="2095"/>
    <cellStyle name="常规 4 2 6 3 2" xfId="2097"/>
    <cellStyle name="常规 4 2 6 4" xfId="1726"/>
    <cellStyle name="常规 4 2 6 4 2" xfId="1730"/>
    <cellStyle name="常规 4 2 6 5" xfId="1736"/>
    <cellStyle name="常规 4 2 7" xfId="1278"/>
    <cellStyle name="常规 4 2 7 2" xfId="2196"/>
    <cellStyle name="常规 4 2 8" xfId="3738"/>
    <cellStyle name="常规 4 2 8 2" xfId="2298"/>
    <cellStyle name="常规 4 2 9" xfId="195"/>
    <cellStyle name="常规 4 2 9 2" xfId="2368"/>
    <cellStyle name="常规 4 3" xfId="3739"/>
    <cellStyle name="常规 4 3 2" xfId="1524"/>
    <cellStyle name="常规 4 3 2 2" xfId="3741"/>
    <cellStyle name="常规 4 3 2 3" xfId="3743"/>
    <cellStyle name="常规 4 3 3" xfId="3745"/>
    <cellStyle name="常规 4 3 3 2" xfId="3747"/>
    <cellStyle name="常规 4 3 4" xfId="2397"/>
    <cellStyle name="常规 4 3 4 2" xfId="2400"/>
    <cellStyle name="常规 4 3 5" xfId="2410"/>
    <cellStyle name="常规 4 3 6" xfId="2417"/>
    <cellStyle name="常规 4 4" xfId="3694"/>
    <cellStyle name="常规 4 4 2" xfId="3697"/>
    <cellStyle name="常规 4 4 3" xfId="46"/>
    <cellStyle name="常规 4 5" xfId="3720"/>
    <cellStyle name="常规 4 5 2" xfId="3723"/>
    <cellStyle name="常规 4 5 3" xfId="3726"/>
    <cellStyle name="常规 4 6" xfId="3728"/>
    <cellStyle name="常规 4 6 2" xfId="2594"/>
    <cellStyle name="常规 4 6 3" xfId="3731"/>
    <cellStyle name="常规 4 7" xfId="3736"/>
    <cellStyle name="常规 4_征收计划表8" xfId="2501"/>
    <cellStyle name="常规 40" xfId="1438"/>
    <cellStyle name="常规 41" xfId="1451"/>
    <cellStyle name="常规 42" xfId="1459"/>
    <cellStyle name="常规 43" xfId="1464"/>
    <cellStyle name="常规 44" xfId="5"/>
    <cellStyle name="常规 44 2" xfId="1684"/>
    <cellStyle name="常规 45" xfId="859"/>
    <cellStyle name="常规 45 2" xfId="3748"/>
    <cellStyle name="常规 46" xfId="3750"/>
    <cellStyle name="常规 47" xfId="3752"/>
    <cellStyle name="常规 48" xfId="1592"/>
    <cellStyle name="常规 48 2" xfId="3754"/>
    <cellStyle name="常规 48 3" xfId="148"/>
    <cellStyle name="常规 49" xfId="1060"/>
    <cellStyle name="常规 49 2" xfId="3755"/>
    <cellStyle name="常规 5" xfId="3756"/>
    <cellStyle name="常规 5 10" xfId="3757"/>
    <cellStyle name="常规 5 2" xfId="3758"/>
    <cellStyle name="常规 5 2 2" xfId="3759"/>
    <cellStyle name="常规 5 2 2 2" xfId="3760"/>
    <cellStyle name="常规 5 2 2 2 2" xfId="2780"/>
    <cellStyle name="常规 5 2 2 3" xfId="3761"/>
    <cellStyle name="常规 5 2 2 3 2" xfId="2804"/>
    <cellStyle name="常规 5 2 2 4" xfId="774"/>
    <cellStyle name="常规 5 2 2 4 2" xfId="777"/>
    <cellStyle name="常规 5 2 2 5" xfId="782"/>
    <cellStyle name="常规 5 2 2 5 2" xfId="787"/>
    <cellStyle name="常规 5 2 2 6" xfId="792"/>
    <cellStyle name="常规 5 2 3" xfId="3762"/>
    <cellStyle name="常规 5 2 3 2" xfId="3763"/>
    <cellStyle name="常规 5 2 3 2 2" xfId="234"/>
    <cellStyle name="常规 5 2 3 3" xfId="3764"/>
    <cellStyle name="常规 5 2 3 3 2" xfId="247"/>
    <cellStyle name="常规 5 2 3 4" xfId="251"/>
    <cellStyle name="常规 5 2 3 5" xfId="3765"/>
    <cellStyle name="常规 5 2 4" xfId="3766"/>
    <cellStyle name="常规 5 2 4 2" xfId="3767"/>
    <cellStyle name="常规 5 2 4 2 2" xfId="933"/>
    <cellStyle name="常规 5 2 4 3" xfId="3768"/>
    <cellStyle name="常规 5 2 4 3 2" xfId="3769"/>
    <cellStyle name="常规 5 2 4 4" xfId="803"/>
    <cellStyle name="常规 5 2 4 4 2" xfId="3771"/>
    <cellStyle name="常规 5 2 4 5" xfId="3774"/>
    <cellStyle name="常规 5 2 5" xfId="3775"/>
    <cellStyle name="常规 5 2 5 2" xfId="3776"/>
    <cellStyle name="常规 5 2 6" xfId="3777"/>
    <cellStyle name="常规 5 2 6 2" xfId="3778"/>
    <cellStyle name="常规 5 2 7" xfId="3779"/>
    <cellStyle name="常规 5 2 7 2" xfId="3780"/>
    <cellStyle name="常规 5 2 8" xfId="3781"/>
    <cellStyle name="常规 5 3" xfId="3782"/>
    <cellStyle name="常规 5 3 2" xfId="3783"/>
    <cellStyle name="常规 5 3 2 2" xfId="3784"/>
    <cellStyle name="常规 5 3 3" xfId="3785"/>
    <cellStyle name="常规 5 3 3 2" xfId="3786"/>
    <cellStyle name="常规 5 3 4" xfId="2463"/>
    <cellStyle name="常规 5 3 4 2" xfId="2465"/>
    <cellStyle name="常规 5 3 5" xfId="2470"/>
    <cellStyle name="常规 5 4" xfId="1523"/>
    <cellStyle name="常规 5 4 2" xfId="3740"/>
    <cellStyle name="常规 5 4 2 2" xfId="3788"/>
    <cellStyle name="常规 5 4 3" xfId="3742"/>
    <cellStyle name="常规 5 4 3 2" xfId="3789"/>
    <cellStyle name="常规 5 4 4" xfId="2476"/>
    <cellStyle name="常规 5 4 4 2" xfId="2479"/>
    <cellStyle name="常规 5 4 5" xfId="2481"/>
    <cellStyle name="常规 5 4 6" xfId="3790"/>
    <cellStyle name="常规 5 5" xfId="3744"/>
    <cellStyle name="常规 5 5 2" xfId="3746"/>
    <cellStyle name="常规 5 5 2 2" xfId="156"/>
    <cellStyle name="常规 5 5 3" xfId="3791"/>
    <cellStyle name="常规 5 5 3 2" xfId="3792"/>
    <cellStyle name="常规 5 5 4" xfId="2486"/>
    <cellStyle name="常规 5 6" xfId="2395"/>
    <cellStyle name="常规 5 6 2" xfId="2398"/>
    <cellStyle name="常规 5 6 2 2" xfId="2402"/>
    <cellStyle name="常规 5 6 3" xfId="2404"/>
    <cellStyle name="常规 5 6 3 2" xfId="67"/>
    <cellStyle name="常规 5 6 4" xfId="3794"/>
    <cellStyle name="常规 5 6 4 2" xfId="3185"/>
    <cellStyle name="常规 5 6 5" xfId="3795"/>
    <cellStyle name="常规 5 7" xfId="2408"/>
    <cellStyle name="常规 5 7 2" xfId="2412"/>
    <cellStyle name="常规 5 8" xfId="2415"/>
    <cellStyle name="常规 5 8 2" xfId="3798"/>
    <cellStyle name="常规 5 9" xfId="1282"/>
    <cellStyle name="常规 5 9 2" xfId="3800"/>
    <cellStyle name="常规 50" xfId="860"/>
    <cellStyle name="常规 50 2" xfId="3749"/>
    <cellStyle name="常规 51" xfId="3751"/>
    <cellStyle name="常规 51 2" xfId="1505"/>
    <cellStyle name="常规 52" xfId="3753"/>
    <cellStyle name="常规 53" xfId="1593"/>
    <cellStyle name="常规 54" xfId="1061"/>
    <cellStyle name="常规 55" xfId="3802"/>
    <cellStyle name="常规 56" xfId="3805"/>
    <cellStyle name="常规 57" xfId="3243"/>
    <cellStyle name="常规 58" xfId="3248"/>
    <cellStyle name="常规 59" xfId="3808"/>
    <cellStyle name="常规 6" xfId="3810"/>
    <cellStyle name="常规 6 2" xfId="3811"/>
    <cellStyle name="常规 6 2 2" xfId="3812"/>
    <cellStyle name="常规 6 2 2 2" xfId="3813"/>
    <cellStyle name="常规 6 2 2 2 2" xfId="3815"/>
    <cellStyle name="常规 6 2 2 3" xfId="3816"/>
    <cellStyle name="常规 6 2 2 4" xfId="210"/>
    <cellStyle name="常规 6 2 3" xfId="3817"/>
    <cellStyle name="常规 6 2 3 2" xfId="3818"/>
    <cellStyle name="常规 6 2 3 3" xfId="3819"/>
    <cellStyle name="常规 6 2 4" xfId="3820"/>
    <cellStyle name="常规 6 2 5" xfId="3821"/>
    <cellStyle name="常规 6 3" xfId="3822"/>
    <cellStyle name="常规 6 3 2" xfId="3823"/>
    <cellStyle name="常规 6 3 2 2" xfId="3824"/>
    <cellStyle name="常规 6 3 3" xfId="2553"/>
    <cellStyle name="常规 6 3 4" xfId="2494"/>
    <cellStyle name="常规 6 4" xfId="3696"/>
    <cellStyle name="常规 6 4 2" xfId="3700"/>
    <cellStyle name="常规 6 4 3" xfId="3702"/>
    <cellStyle name="常规 6 5" xfId="45"/>
    <cellStyle name="常规 6 6" xfId="2421"/>
    <cellStyle name="常规 60" xfId="3803"/>
    <cellStyle name="常规 61" xfId="3806"/>
    <cellStyle name="常规 62" xfId="3244"/>
    <cellStyle name="常规 63" xfId="3249"/>
    <cellStyle name="常规 64" xfId="3809"/>
    <cellStyle name="常规 65" xfId="2814"/>
    <cellStyle name="常规 66" xfId="2818"/>
    <cellStyle name="常规 67" xfId="2823"/>
    <cellStyle name="常规 68" xfId="494"/>
    <cellStyle name="常规 69" xfId="3397"/>
    <cellStyle name="常规 7" xfId="3825"/>
    <cellStyle name="常规 7 2" xfId="3826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6"/>
    <cellStyle name="常规 7 2 4" xfId="243"/>
    <cellStyle name="常规 7 2 5" xfId="254"/>
    <cellStyle name="常规 7 3" xfId="1615"/>
    <cellStyle name="常规 7 3 2" xfId="279"/>
    <cellStyle name="常规 7 3 2 2" xfId="283"/>
    <cellStyle name="常规 7 3 3" xfId="287"/>
    <cellStyle name="常规 7 3 4" xfId="2517"/>
    <cellStyle name="常规 7 4" xfId="3722"/>
    <cellStyle name="常规 7 4 2" xfId="306"/>
    <cellStyle name="常规 7 4 3" xfId="319"/>
    <cellStyle name="常规 7 5" xfId="3725"/>
    <cellStyle name="常规 7 6" xfId="2446"/>
    <cellStyle name="常规 70" xfId="2815"/>
    <cellStyle name="常规 71" xfId="2819"/>
    <cellStyle name="常规 72" xfId="2824"/>
    <cellStyle name="常规 73" xfId="495"/>
    <cellStyle name="常规 74" xfId="3398"/>
    <cellStyle name="常规 75" xfId="2188"/>
    <cellStyle name="常规 76" xfId="2191"/>
    <cellStyle name="常规 77" xfId="2109"/>
    <cellStyle name="常规 78" xfId="2113"/>
    <cellStyle name="常规 8" xfId="3827"/>
    <cellStyle name="常规 8 2" xfId="3829"/>
    <cellStyle name="常规 8 2 2" xfId="376"/>
    <cellStyle name="常规 8 2 2 2" xfId="379"/>
    <cellStyle name="常规 8 2 2 2 2" xfId="819"/>
    <cellStyle name="常规 8 2 2 3" xfId="3830"/>
    <cellStyle name="常规 8 2 3" xfId="382"/>
    <cellStyle name="常规 8 2 3 2" xfId="3832"/>
    <cellStyle name="常规 8 2 4" xfId="3834"/>
    <cellStyle name="常规 8 2 5" xfId="3835"/>
    <cellStyle name="常规 8 3" xfId="2591"/>
    <cellStyle name="常规 8 3 2" xfId="401"/>
    <cellStyle name="常规 8 3 2 2" xfId="3836"/>
    <cellStyle name="常规 8 3 3" xfId="555"/>
    <cellStyle name="常规 8 3 4" xfId="2536"/>
    <cellStyle name="常规 8 4" xfId="2593"/>
    <cellStyle name="常规 8 4 2" xfId="415"/>
    <cellStyle name="常规 8 4 3" xfId="143"/>
    <cellStyle name="常规 8 5" xfId="3730"/>
    <cellStyle name="常规 8 6" xfId="2454"/>
    <cellStyle name="常规 8_报 预算   行政政法处(1)" xfId="2204"/>
    <cellStyle name="常规 9" xfId="3838"/>
    <cellStyle name="常规 9 2" xfId="1939"/>
    <cellStyle name="常规 9 2 2" xfId="1941"/>
    <cellStyle name="常规 9 2 2 2" xfId="1943"/>
    <cellStyle name="常规 9 2 3" xfId="1952"/>
    <cellStyle name="常规 9 3" xfId="1965"/>
    <cellStyle name="常规 9 3 2" xfId="1968"/>
    <cellStyle name="常规 9 4" xfId="1977"/>
    <cellStyle name="常规 9 5" xfId="1992"/>
    <cellStyle name="常规_2007年云南省向人大报送政府收支预算表格式编制过程表" xfId="3839"/>
    <cellStyle name="超级链接" xfId="2748"/>
    <cellStyle name="超级链接 2" xfId="3840"/>
    <cellStyle name="超级链接 2 2" xfId="3841"/>
    <cellStyle name="超级链接 2 2 2" xfId="3842"/>
    <cellStyle name="超级链接 2 2 2 2" xfId="3327"/>
    <cellStyle name="超级链接 2 2 3" xfId="3843"/>
    <cellStyle name="超级链接 2 3" xfId="3844"/>
    <cellStyle name="超级链接 2 3 2" xfId="3845"/>
    <cellStyle name="超级链接 2 4" xfId="2836"/>
    <cellStyle name="超级链接 3" xfId="3846"/>
    <cellStyle name="超级链接 3 2" xfId="3847"/>
    <cellStyle name="超级链接 3 2 2" xfId="3848"/>
    <cellStyle name="超级链接 3 3" xfId="3849"/>
    <cellStyle name="超级链接 4" xfId="2717"/>
    <cellStyle name="超级链接 4 2" xfId="1879"/>
    <cellStyle name="超级链接 5" xfId="2719"/>
    <cellStyle name="好 2" xfId="652"/>
    <cellStyle name="好 2 2" xfId="3850"/>
    <cellStyle name="好 2 2 2" xfId="3851"/>
    <cellStyle name="好 2 2 2 2" xfId="1256"/>
    <cellStyle name="好 2 2 2 2 2" xfId="3685"/>
    <cellStyle name="好 2 2 2 3" xfId="3291"/>
    <cellStyle name="好 2 2 3" xfId="3852"/>
    <cellStyle name="好 2 2 3 2" xfId="3853"/>
    <cellStyle name="好 2 2 4" xfId="3854"/>
    <cellStyle name="好 2 3" xfId="2315"/>
    <cellStyle name="好 2 3 2" xfId="2317"/>
    <cellStyle name="好 2 3 2 2" xfId="2320"/>
    <cellStyle name="好 2 3 3" xfId="2329"/>
    <cellStyle name="好 2 4" xfId="344"/>
    <cellStyle name="好 2 4 2" xfId="1680"/>
    <cellStyle name="好 2 5" xfId="2356"/>
    <cellStyle name="好 3" xfId="3855"/>
    <cellStyle name="好 3 2" xfId="3856"/>
    <cellStyle name="好 3 2 2" xfId="3857"/>
    <cellStyle name="好 3 2 2 2" xfId="3659"/>
    <cellStyle name="好 3 2 2 2 2" xfId="2566"/>
    <cellStyle name="好 3 2 2 3" xfId="1620"/>
    <cellStyle name="好 3 2 3" xfId="3858"/>
    <cellStyle name="好 3 2 3 2" xfId="3666"/>
    <cellStyle name="好 3 2 4" xfId="3861"/>
    <cellStyle name="好 3 3" xfId="2390"/>
    <cellStyle name="好 3 3 2" xfId="2392"/>
    <cellStyle name="好 3 3 2 2" xfId="2394"/>
    <cellStyle name="好 3 3 3" xfId="2419"/>
    <cellStyle name="好 3 4" xfId="348"/>
    <cellStyle name="好 3 4 2" xfId="2460"/>
    <cellStyle name="好 3 5" xfId="940"/>
    <cellStyle name="好 4" xfId="2334"/>
    <cellStyle name="好 4 2" xfId="3393"/>
    <cellStyle name="好 4 2 2" xfId="596"/>
    <cellStyle name="好 4 2 2 2" xfId="38"/>
    <cellStyle name="好 4 2 3" xfId="611"/>
    <cellStyle name="好 4 3" xfId="3414"/>
    <cellStyle name="好 4 3 2" xfId="763"/>
    <cellStyle name="好 4 4" xfId="265"/>
    <cellStyle name="好 5" xfId="3239"/>
    <cellStyle name="好 5 2" xfId="3242"/>
    <cellStyle name="好 5 2 2" xfId="1036"/>
    <cellStyle name="好 5 2 2 2" xfId="1039"/>
    <cellStyle name="好 5 2 3" xfId="1049"/>
    <cellStyle name="好 5 3" xfId="3247"/>
    <cellStyle name="好 5 3 2" xfId="845"/>
    <cellStyle name="好 5 4" xfId="3807"/>
    <cellStyle name="好 6" xfId="3251"/>
    <cellStyle name="好 6 2" xfId="1645"/>
    <cellStyle name="好 6 2 2" xfId="1242"/>
    <cellStyle name="好 6 3" xfId="3253"/>
    <cellStyle name="好 7" xfId="3256"/>
    <cellStyle name="好 7 2" xfId="3258"/>
    <cellStyle name="好 8" xfId="3260"/>
    <cellStyle name="好_5.中央部门决算（草案)-1" xfId="3862"/>
    <cellStyle name="好_F00DC810C49E00C2E0430A3413167AE0" xfId="3195"/>
    <cellStyle name="好_出版署2010年度中央部门决算草案" xfId="2217"/>
    <cellStyle name="好_全国友协2010年度中央部门决算（草案）" xfId="3796"/>
    <cellStyle name="好_司法部2010年度中央部门决算（草案）报" xfId="214"/>
    <cellStyle name="后继超级链接" xfId="2222"/>
    <cellStyle name="后继超级链接 2" xfId="3801"/>
    <cellStyle name="后继超级链接 2 2" xfId="3863"/>
    <cellStyle name="后继超级链接 2 2 2" xfId="3864"/>
    <cellStyle name="后继超级链接 2 2 2 2" xfId="3865"/>
    <cellStyle name="后继超级链接 2 2 3" xfId="3866"/>
    <cellStyle name="后继超级链接 2 3" xfId="2862"/>
    <cellStyle name="后继超级链接 2 3 2" xfId="3867"/>
    <cellStyle name="后继超级链接 2 4" xfId="3868"/>
    <cellStyle name="后继超级链接 3" xfId="3804"/>
    <cellStyle name="后继超级链接 3 2" xfId="579"/>
    <cellStyle name="后继超级链接 3 2 2" xfId="880"/>
    <cellStyle name="后继超级链接 3 3" xfId="886"/>
    <cellStyle name="后继超级链接 4" xfId="3241"/>
    <cellStyle name="后继超级链接 4 2" xfId="1035"/>
    <cellStyle name="后继超级链接 5" xfId="3246"/>
    <cellStyle name="汇总 2" xfId="3870"/>
    <cellStyle name="汇总 2 2" xfId="3871"/>
    <cellStyle name="汇总 2 2 2" xfId="3872"/>
    <cellStyle name="汇总 2 2 2 2" xfId="1535"/>
    <cellStyle name="汇总 2 2 3" xfId="712"/>
    <cellStyle name="汇总 2 3" xfId="3873"/>
    <cellStyle name="汇总 2 3 2" xfId="3874"/>
    <cellStyle name="汇总 2 3 2 2" xfId="1839"/>
    <cellStyle name="汇总 2 3 3" xfId="3877"/>
    <cellStyle name="汇总 2 3 4" xfId="3661"/>
    <cellStyle name="汇总 2 4" xfId="1899"/>
    <cellStyle name="汇总 2 4 2" xfId="1902"/>
    <cellStyle name="汇总 2 5" xfId="1905"/>
    <cellStyle name="汇总 3" xfId="3077"/>
    <cellStyle name="汇总 3 2" xfId="3080"/>
    <cellStyle name="汇总 3 2 2" xfId="3879"/>
    <cellStyle name="汇总 3 2 2 2" xfId="1638"/>
    <cellStyle name="汇总 3 2 3" xfId="3881"/>
    <cellStyle name="汇总 3 3" xfId="3882"/>
    <cellStyle name="汇总 3 3 2" xfId="3380"/>
    <cellStyle name="汇总 3 4" xfId="1910"/>
    <cellStyle name="汇总 4" xfId="2047"/>
    <cellStyle name="汇总 4 2" xfId="3542"/>
    <cellStyle name="汇总 4 2 2" xfId="3883"/>
    <cellStyle name="汇总 4 3" xfId="2933"/>
    <cellStyle name="汇总 5" xfId="1513"/>
    <cellStyle name="汇总 5 2" xfId="1516"/>
    <cellStyle name="汇总 5 2 2" xfId="1519"/>
    <cellStyle name="汇总 5 3" xfId="1521"/>
    <cellStyle name="汇总 6" xfId="1526"/>
    <cellStyle name="汇总 6 2" xfId="1529"/>
    <cellStyle name="汇总 7" xfId="1532"/>
    <cellStyle name="货币 2" xfId="1683"/>
    <cellStyle name="货币 2 10" xfId="3884"/>
    <cellStyle name="货币 2 10 2" xfId="2610"/>
    <cellStyle name="货币 2 11" xfId="2868"/>
    <cellStyle name="货币 2 2" xfId="3885"/>
    <cellStyle name="货币 2 2 10" xfId="2125"/>
    <cellStyle name="货币 2 2 2" xfId="1116"/>
    <cellStyle name="货币 2 2 2 2" xfId="3886"/>
    <cellStyle name="货币 2 2 2 2 2" xfId="3887"/>
    <cellStyle name="货币 2 2 2 2 2 2" xfId="3888"/>
    <cellStyle name="货币 2 2 2 2 3" xfId="3889"/>
    <cellStyle name="货币 2 2 2 2 3 2" xfId="3890"/>
    <cellStyle name="货币 2 2 2 2 4" xfId="3891"/>
    <cellStyle name="货币 2 2 2 2 4 2" xfId="3892"/>
    <cellStyle name="货币 2 2 2 2 5" xfId="3893"/>
    <cellStyle name="货币 2 2 2 3" xfId="3875"/>
    <cellStyle name="货币 2 2 2 3 2" xfId="1840"/>
    <cellStyle name="货币 2 2 2 3 2 2" xfId="3894"/>
    <cellStyle name="货币 2 2 2 3 3" xfId="3895"/>
    <cellStyle name="货币 2 2 2 3 3 2" xfId="3896"/>
    <cellStyle name="货币 2 2 2 3 4" xfId="3897"/>
    <cellStyle name="货币 2 2 2 4" xfId="3878"/>
    <cellStyle name="货币 2 2 2 4 2" xfId="3898"/>
    <cellStyle name="货币 2 2 2 4 2 2" xfId="953"/>
    <cellStyle name="货币 2 2 2 4 3" xfId="3899"/>
    <cellStyle name="货币 2 2 2 4 3 2" xfId="3900"/>
    <cellStyle name="货币 2 2 2 4 4" xfId="2739"/>
    <cellStyle name="货币 2 2 2 4 4 2" xfId="3901"/>
    <cellStyle name="货币 2 2 2 4 5" xfId="2674"/>
    <cellStyle name="货币 2 2 2 5" xfId="3662"/>
    <cellStyle name="货币 2 2 2 5 2" xfId="3902"/>
    <cellStyle name="货币 2 2 2 6" xfId="3903"/>
    <cellStyle name="货币 2 2 2 6 2" xfId="3904"/>
    <cellStyle name="货币 2 2 2 7" xfId="2364"/>
    <cellStyle name="货币 2 2 2 7 2" xfId="807"/>
    <cellStyle name="货币 2 2 2 8" xfId="1211"/>
    <cellStyle name="货币 2 2 3" xfId="3906"/>
    <cellStyle name="货币 2 2 3 2" xfId="3908"/>
    <cellStyle name="货币 2 2 3 2 2" xfId="273"/>
    <cellStyle name="货币 2 2 3 3" xfId="1903"/>
    <cellStyle name="货币 2 2 3 3 2" xfId="3627"/>
    <cellStyle name="货币 2 2 3 4" xfId="1131"/>
    <cellStyle name="货币 2 2 3 4 2" xfId="3909"/>
    <cellStyle name="货币 2 2 3 5" xfId="3664"/>
    <cellStyle name="货币 2 2 4" xfId="3911"/>
    <cellStyle name="货币 2 2 4 2" xfId="3860"/>
    <cellStyle name="货币 2 2 4 2 2" xfId="3671"/>
    <cellStyle name="货币 2 2 4 3" xfId="3912"/>
    <cellStyle name="货币 2 2 4 3 2" xfId="3676"/>
    <cellStyle name="货币 2 2 4 4" xfId="2575"/>
    <cellStyle name="货币 2 2 4 4 2" xfId="3683"/>
    <cellStyle name="货币 2 2 4 5" xfId="3913"/>
    <cellStyle name="货币 2 2 5" xfId="3915"/>
    <cellStyle name="货币 2 2 5 2" xfId="2442"/>
    <cellStyle name="货币 2 2 5 2 2" xfId="2445"/>
    <cellStyle name="货币 2 2 5 3" xfId="810"/>
    <cellStyle name="货币 2 2 5 3 2" xfId="2453"/>
    <cellStyle name="货币 2 2 5 4" xfId="2456"/>
    <cellStyle name="货币 2 2 6" xfId="3916"/>
    <cellStyle name="货币 2 2 6 2" xfId="2482"/>
    <cellStyle name="货币 2 2 6 2 2" xfId="2484"/>
    <cellStyle name="货币 2 2 6 3" xfId="2487"/>
    <cellStyle name="货币 2 2 6 3 2" xfId="3793"/>
    <cellStyle name="货币 2 2 6 4" xfId="3917"/>
    <cellStyle name="货币 2 2 6 4 2" xfId="3918"/>
    <cellStyle name="货币 2 2 6 5" xfId="1755"/>
    <cellStyle name="货币 2 2 7" xfId="2150"/>
    <cellStyle name="货币 2 2 7 2" xfId="2508"/>
    <cellStyle name="货币 2 2 8" xfId="3919"/>
    <cellStyle name="货币 2 2 8 2" xfId="2526"/>
    <cellStyle name="货币 2 2 9" xfId="3461"/>
    <cellStyle name="货币 2 2 9 2" xfId="3416"/>
    <cellStyle name="货币 2 3" xfId="2269"/>
    <cellStyle name="货币 2 3 2" xfId="3920"/>
    <cellStyle name="货币 2 3 2 2" xfId="3376"/>
    <cellStyle name="货币 2 3 2 2 2" xfId="3378"/>
    <cellStyle name="货币 2 3 2 3" xfId="3381"/>
    <cellStyle name="货币 2 3 2 3 2" xfId="2122"/>
    <cellStyle name="货币 2 3 2 4" xfId="3384"/>
    <cellStyle name="货币 2 3 2 4 2" xfId="3921"/>
    <cellStyle name="货币 2 3 2 5" xfId="2340"/>
    <cellStyle name="货币 2 3 3" xfId="2323"/>
    <cellStyle name="货币 2 3 3 2" xfId="503"/>
    <cellStyle name="货币 2 3 3 2 2" xfId="511"/>
    <cellStyle name="货币 2 3 3 3" xfId="81"/>
    <cellStyle name="货币 2 3 3 3 2" xfId="140"/>
    <cellStyle name="货币 2 3 3 4" xfId="532"/>
    <cellStyle name="货币 2 3 4" xfId="3923"/>
    <cellStyle name="货币 2 3 4 2" xfId="630"/>
    <cellStyle name="货币 2 3 4 2 2" xfId="633"/>
    <cellStyle name="货币 2 3 4 3" xfId="638"/>
    <cellStyle name="货币 2 3 4 3 2" xfId="642"/>
    <cellStyle name="货币 2 3 4 4" xfId="645"/>
    <cellStyle name="货币 2 3 4 4 2" xfId="648"/>
    <cellStyle name="货币 2 3 4 5" xfId="3411"/>
    <cellStyle name="货币 2 3 5" xfId="3925"/>
    <cellStyle name="货币 2 3 5 2" xfId="799"/>
    <cellStyle name="货币 2 3 6" xfId="1216"/>
    <cellStyle name="货币 2 3 6 2" xfId="3424"/>
    <cellStyle name="货币 2 3 7" xfId="3926"/>
    <cellStyle name="货币 2 3 7 2" xfId="2786"/>
    <cellStyle name="货币 2 3 8" xfId="3927"/>
    <cellStyle name="货币 2 4" xfId="3928"/>
    <cellStyle name="货币 2 4 2" xfId="3929"/>
    <cellStyle name="货币 2 4 2 2" xfId="3869"/>
    <cellStyle name="货币 2 4 3" xfId="3931"/>
    <cellStyle name="货币 2 4 3 2" xfId="948"/>
    <cellStyle name="货币 2 4 4" xfId="3933"/>
    <cellStyle name="货币 2 4 4 2" xfId="1064"/>
    <cellStyle name="货币 2 4 5" xfId="3934"/>
    <cellStyle name="货币 2 5" xfId="3935"/>
    <cellStyle name="货币 2 5 2" xfId="3936"/>
    <cellStyle name="货币 2 5 2 2" xfId="3937"/>
    <cellStyle name="货币 2 5 3" xfId="3939"/>
    <cellStyle name="货币 2 5 3 2" xfId="1225"/>
    <cellStyle name="货币 2 5 4" xfId="3941"/>
    <cellStyle name="货币 2 5 4 2" xfId="3942"/>
    <cellStyle name="货币 2 5 5" xfId="3943"/>
    <cellStyle name="货币 2 6" xfId="3215"/>
    <cellStyle name="货币 2 6 2" xfId="2582"/>
    <cellStyle name="货币 2 6 2 2" xfId="3944"/>
    <cellStyle name="货币 2 6 3" xfId="2586"/>
    <cellStyle name="货币 2 6 3 2" xfId="3945"/>
    <cellStyle name="货币 2 6 4" xfId="3946"/>
    <cellStyle name="货币 2 7" xfId="3217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1"/>
    <cellStyle name="货币 2 7 5" xfId="3833"/>
    <cellStyle name="货币 2 8" xfId="3219"/>
    <cellStyle name="货币 2 8 2" xfId="393"/>
    <cellStyle name="货币 2 9" xfId="3948"/>
    <cellStyle name="货币 2 9 2" xfId="409"/>
    <cellStyle name="货币 3" xfId="1135"/>
    <cellStyle name="货币 3 10" xfId="3950"/>
    <cellStyle name="货币 3 2" xfId="3951"/>
    <cellStyle name="货币 3 2 2" xfId="3953"/>
    <cellStyle name="货币 3 2 2 2" xfId="3954"/>
    <cellStyle name="货币 3 2 2 2 2" xfId="3955"/>
    <cellStyle name="货币 3 2 2 3" xfId="3956"/>
    <cellStyle name="货币 3 2 2 3 2" xfId="3957"/>
    <cellStyle name="货币 3 2 2 4" xfId="3958"/>
    <cellStyle name="货币 3 2 2 4 2" xfId="3959"/>
    <cellStyle name="货币 3 2 2 5" xfId="3699"/>
    <cellStyle name="货币 3 2 3" xfId="3960"/>
    <cellStyle name="货币 3 2 3 2" xfId="3961"/>
    <cellStyle name="货币 3 2 3 2 2" xfId="3962"/>
    <cellStyle name="货币 3 2 3 3" xfId="1919"/>
    <cellStyle name="货币 3 2 3 3 2" xfId="672"/>
    <cellStyle name="货币 3 2 3 4" xfId="3963"/>
    <cellStyle name="货币 3 2 4" xfId="3964"/>
    <cellStyle name="货币 3 2 4 2" xfId="3965"/>
    <cellStyle name="货币 3 2 4 2 2" xfId="3966"/>
    <cellStyle name="货币 3 2 4 3" xfId="3967"/>
    <cellStyle name="货币 3 2 4 3 2" xfId="2147"/>
    <cellStyle name="货币 3 2 4 4" xfId="3968"/>
    <cellStyle name="货币 3 2 4 4 2" xfId="3001"/>
    <cellStyle name="货币 3 2 4 5" xfId="2424"/>
    <cellStyle name="货币 3 2 5" xfId="2431"/>
    <cellStyle name="货币 3 2 5 2" xfId="3969"/>
    <cellStyle name="货币 3 2 6" xfId="3970"/>
    <cellStyle name="货币 3 2 6 2" xfId="3971"/>
    <cellStyle name="货币 3 2 7" xfId="3004"/>
    <cellStyle name="货币 3 2 7 2" xfId="2856"/>
    <cellStyle name="货币 3 2 8" xfId="538"/>
    <cellStyle name="货币 3 3" xfId="3972"/>
    <cellStyle name="货币 3 3 2" xfId="3974"/>
    <cellStyle name="货币 3 3 2 2" xfId="3975"/>
    <cellStyle name="货币 3 3 3" xfId="3976"/>
    <cellStyle name="货币 3 3 3 2" xfId="3977"/>
    <cellStyle name="货币 3 3 4" xfId="3978"/>
    <cellStyle name="货币 3 3 4 2" xfId="1545"/>
    <cellStyle name="货币 3 3 5" xfId="3979"/>
    <cellStyle name="货币 3 4" xfId="3980"/>
    <cellStyle name="货币 3 4 2" xfId="1139"/>
    <cellStyle name="货币 3 4 2 2" xfId="2621"/>
    <cellStyle name="货币 3 4 3" xfId="3499"/>
    <cellStyle name="货币 3 4 3 2" xfId="1710"/>
    <cellStyle name="货币 3 4 4" xfId="3981"/>
    <cellStyle name="货币 3 4 4 2" xfId="3982"/>
    <cellStyle name="货币 3 4 5" xfId="3983"/>
    <cellStyle name="货币 3 5" xfId="3984"/>
    <cellStyle name="货币 3 5 2" xfId="3985"/>
    <cellStyle name="货币 3 5 2 2" xfId="2698"/>
    <cellStyle name="货币 3 5 3" xfId="3986"/>
    <cellStyle name="货币 3 5 3 2" xfId="3987"/>
    <cellStyle name="货币 3 5 4" xfId="3988"/>
    <cellStyle name="货币 3 6" xfId="1293"/>
    <cellStyle name="货币 3 6 2" xfId="2672"/>
    <cellStyle name="货币 3 6 2 2" xfId="2754"/>
    <cellStyle name="货币 3 6 3" xfId="1894"/>
    <cellStyle name="货币 3 6 3 2" xfId="1897"/>
    <cellStyle name="货币 3 6 4" xfId="1914"/>
    <cellStyle name="货币 3 6 4 2" xfId="1916"/>
    <cellStyle name="货币 3 6 5" xfId="1926"/>
    <cellStyle name="货币 3 7" xfId="3989"/>
    <cellStyle name="货币 3 7 2" xfId="3991"/>
    <cellStyle name="货币 3 8" xfId="3992"/>
    <cellStyle name="货币 3 8 2" xfId="3993"/>
    <cellStyle name="货币 3 9" xfId="3994"/>
    <cellStyle name="货币 3 9 2" xfId="3995"/>
    <cellStyle name="货币 4" xfId="2092"/>
    <cellStyle name="货币 4 10" xfId="3996"/>
    <cellStyle name="货币 4 2" xfId="3997"/>
    <cellStyle name="货币 4 2 2" xfId="3998"/>
    <cellStyle name="货币 4 2 2 2" xfId="3999"/>
    <cellStyle name="货币 4 2 2 2 2" xfId="4000"/>
    <cellStyle name="货币 4 2 2 3" xfId="2279"/>
    <cellStyle name="货币 4 2 2 3 2" xfId="4001"/>
    <cellStyle name="货币 4 2 2 4" xfId="912"/>
    <cellStyle name="货币 4 2 2 4 2" xfId="4002"/>
    <cellStyle name="货币 4 2 2 5" xfId="3787"/>
    <cellStyle name="货币 4 2 3" xfId="4003"/>
    <cellStyle name="货币 4 2 3 2" xfId="4004"/>
    <cellStyle name="货币 4 2 3 2 2" xfId="4005"/>
    <cellStyle name="货币 4 2 3 3" xfId="4006"/>
    <cellStyle name="货币 4 2 3 3 2" xfId="1082"/>
    <cellStyle name="货币 4 2 3 4" xfId="4007"/>
    <cellStyle name="货币 4 2 4" xfId="1390"/>
    <cellStyle name="货币 4 2 4 2" xfId="4008"/>
    <cellStyle name="货币 4 2 4 2 2" xfId="3489"/>
    <cellStyle name="货币 4 2 4 3" xfId="4009"/>
    <cellStyle name="货币 4 2 4 3 2" xfId="3441"/>
    <cellStyle name="货币 4 2 4 4" xfId="4010"/>
    <cellStyle name="货币 4 2 4 4 2" xfId="4011"/>
    <cellStyle name="货币 4 2 4 5" xfId="2477"/>
    <cellStyle name="货币 4 2 5" xfId="4012"/>
    <cellStyle name="货币 4 2 5 2" xfId="4013"/>
    <cellStyle name="货币 4 2 6" xfId="4014"/>
    <cellStyle name="货币 4 2 6 2" xfId="4015"/>
    <cellStyle name="货币 4 2 7" xfId="4016"/>
    <cellStyle name="货币 4 2 7 2" xfId="2921"/>
    <cellStyle name="货币 4 2 8" xfId="2301"/>
    <cellStyle name="货币 4 3" xfId="4017"/>
    <cellStyle name="货币 4 3 2" xfId="4018"/>
    <cellStyle name="货币 4 3 2 2" xfId="4019"/>
    <cellStyle name="货币 4 3 3" xfId="4020"/>
    <cellStyle name="货币 4 3 3 2" xfId="4021"/>
    <cellStyle name="货币 4 3 4" xfId="4022"/>
    <cellStyle name="货币 4 3 4 2" xfId="4023"/>
    <cellStyle name="货币 4 3 5" xfId="4024"/>
    <cellStyle name="货币 4 4" xfId="4025"/>
    <cellStyle name="货币 4 4 2" xfId="4026"/>
    <cellStyle name="货币 4 4 2 2" xfId="4027"/>
    <cellStyle name="货币 4 4 3" xfId="1271"/>
    <cellStyle name="货币 4 4 3 2" xfId="4028"/>
    <cellStyle name="货币 4 4 4" xfId="4029"/>
    <cellStyle name="货币 4 4 4 2" xfId="4030"/>
    <cellStyle name="货币 4 4 5" xfId="4031"/>
    <cellStyle name="货币 4 5" xfId="4032"/>
    <cellStyle name="货币 4 5 2" xfId="2646"/>
    <cellStyle name="货币 4 5 2 2" xfId="3480"/>
    <cellStyle name="货币 4 5 3" xfId="4033"/>
    <cellStyle name="货币 4 5 3 2" xfId="3484"/>
    <cellStyle name="货币 4 5 4" xfId="4034"/>
    <cellStyle name="货币 4 6" xfId="1299"/>
    <cellStyle name="货币 4 6 2" xfId="2661"/>
    <cellStyle name="货币 4 6 2 2" xfId="3517"/>
    <cellStyle name="货币 4 6 3" xfId="2004"/>
    <cellStyle name="货币 4 6 3 2" xfId="2008"/>
    <cellStyle name="货币 4 6 4" xfId="2027"/>
    <cellStyle name="货币 4 6 4 2" xfId="2029"/>
    <cellStyle name="货币 4 6 5" xfId="2035"/>
    <cellStyle name="货币 4 7" xfId="4035"/>
    <cellStyle name="货币 4 7 2" xfId="3390"/>
    <cellStyle name="货币 4 8" xfId="4036"/>
    <cellStyle name="货币 4 8 2" xfId="4037"/>
    <cellStyle name="货币 4 9" xfId="566"/>
    <cellStyle name="货币 4 9 2" xfId="4038"/>
    <cellStyle name="货币 5" xfId="2542"/>
    <cellStyle name="货币 5 2" xfId="4039"/>
    <cellStyle name="货币 5 2 2" xfId="1734"/>
    <cellStyle name="货币 5 3" xfId="4040"/>
    <cellStyle name="货币 5 3 2" xfId="1745"/>
    <cellStyle name="货币 5 4" xfId="4041"/>
    <cellStyle name="货币[0] 2" xfId="56"/>
    <cellStyle name="货币[0] 3" xfId="41"/>
    <cellStyle name="计算 2" xfId="4043"/>
    <cellStyle name="计算 2 2" xfId="4044"/>
    <cellStyle name="计算 2 2 2" xfId="4045"/>
    <cellStyle name="计算 2 2 2 2" xfId="4046"/>
    <cellStyle name="计算 2 2 2 2 2" xfId="4047"/>
    <cellStyle name="计算 2 2 2 3" xfId="2066"/>
    <cellStyle name="计算 2 2 3" xfId="2401"/>
    <cellStyle name="计算 2 2 3 2" xfId="4048"/>
    <cellStyle name="计算 2 2 4" xfId="834"/>
    <cellStyle name="计算 2 3" xfId="4049"/>
    <cellStyle name="计算 2 3 2" xfId="3178"/>
    <cellStyle name="计算 2 3 2 2" xfId="4050"/>
    <cellStyle name="计算 2 3 2 2 2" xfId="3947"/>
    <cellStyle name="计算 2 3 2 3" xfId="4051"/>
    <cellStyle name="计算 2 3 3" xfId="66"/>
    <cellStyle name="计算 2 3 3 2" xfId="4042"/>
    <cellStyle name="计算 2 3 4" xfId="4052"/>
    <cellStyle name="计算 2 3 5" xfId="4053"/>
    <cellStyle name="计算 2 4" xfId="395"/>
    <cellStyle name="计算 2 4 2" xfId="3182"/>
    <cellStyle name="计算 2 4 2 2" xfId="2826"/>
    <cellStyle name="计算 2 4 3" xfId="3184"/>
    <cellStyle name="计算 2 5" xfId="4054"/>
    <cellStyle name="计算 2 5 2" xfId="4055"/>
    <cellStyle name="计算 2 6" xfId="4056"/>
    <cellStyle name="计算 2 7" xfId="4057"/>
    <cellStyle name="计算 3" xfId="1869"/>
    <cellStyle name="计算 3 2" xfId="1871"/>
    <cellStyle name="计算 3 2 2" xfId="4058"/>
    <cellStyle name="计算 3 2 2 2" xfId="4059"/>
    <cellStyle name="计算 3 2 2 2 2" xfId="4060"/>
    <cellStyle name="计算 3 2 2 3" xfId="4061"/>
    <cellStyle name="计算 3 2 3" xfId="4062"/>
    <cellStyle name="计算 3 2 3 2" xfId="4063"/>
    <cellStyle name="计算 3 2 4" xfId="4064"/>
    <cellStyle name="计算 3 3" xfId="4065"/>
    <cellStyle name="计算 3 3 2" xfId="3191"/>
    <cellStyle name="计算 3 3 2 2" xfId="4066"/>
    <cellStyle name="计算 3 3 3" xfId="4067"/>
    <cellStyle name="计算 3 4" xfId="3837"/>
    <cellStyle name="计算 3 4 2" xfId="4068"/>
    <cellStyle name="计算 3 5" xfId="4069"/>
    <cellStyle name="计算 4" xfId="1874"/>
    <cellStyle name="计算 4 2" xfId="1876"/>
    <cellStyle name="计算 4 2 2" xfId="4070"/>
    <cellStyle name="计算 4 2 2 2" xfId="4071"/>
    <cellStyle name="计算 4 2 3" xfId="4072"/>
    <cellStyle name="计算 4 3" xfId="4073"/>
    <cellStyle name="计算 4 3 2" xfId="2025"/>
    <cellStyle name="计算 4 4" xfId="1317"/>
    <cellStyle name="计算 5" xfId="1878"/>
    <cellStyle name="计算 5 2" xfId="1882"/>
    <cellStyle name="计算 5 2 2" xfId="4074"/>
    <cellStyle name="计算 5 2 2 2" xfId="4075"/>
    <cellStyle name="计算 5 2 3" xfId="2998"/>
    <cellStyle name="计算 5 3" xfId="4076"/>
    <cellStyle name="计算 5 3 2" xfId="2058"/>
    <cellStyle name="计算 5 4" xfId="4077"/>
    <cellStyle name="计算 6" xfId="1041"/>
    <cellStyle name="计算 6 2" xfId="1885"/>
    <cellStyle name="计算 6 2 2" xfId="2996"/>
    <cellStyle name="计算 6 3" xfId="4078"/>
    <cellStyle name="计算 7" xfId="1303"/>
    <cellStyle name="计算 7 2" xfId="1888"/>
    <cellStyle name="计算 8" xfId="1890"/>
    <cellStyle name="计算 9" xfId="1960"/>
    <cellStyle name="检查单元格 2" xfId="802"/>
    <cellStyle name="检查单元格 2 2" xfId="3770"/>
    <cellStyle name="检查单元格 2 2 2" xfId="2789"/>
    <cellStyle name="检查单元格 2 2 2 2" xfId="2793"/>
    <cellStyle name="检查单元格 2 2 2 2 2" xfId="2798"/>
    <cellStyle name="检查单元格 2 2 2 3" xfId="2803"/>
    <cellStyle name="检查单元格 2 2 3" xfId="2678"/>
    <cellStyle name="检查单元格 2 2 3 2" xfId="2808"/>
    <cellStyle name="检查单元格 2 2 4" xfId="483"/>
    <cellStyle name="检查单元格 2 3" xfId="4079"/>
    <cellStyle name="检查单元格 2 3 2" xfId="2817"/>
    <cellStyle name="检查单元格 2 3 2 2" xfId="177"/>
    <cellStyle name="检查单元格 2 3 2 2 2" xfId="893"/>
    <cellStyle name="检查单元格 2 3 2 3" xfId="245"/>
    <cellStyle name="检查单元格 2 3 3" xfId="2822"/>
    <cellStyle name="检查单元格 2 3 3 2" xfId="702"/>
    <cellStyle name="检查单元格 2 3 4" xfId="493"/>
    <cellStyle name="检查单元格 2 3 5" xfId="3396"/>
    <cellStyle name="检查单元格 2 4" xfId="4080"/>
    <cellStyle name="检查单元格 2 4 2" xfId="2829"/>
    <cellStyle name="检查单元格 2 4 2 2" xfId="2831"/>
    <cellStyle name="检查单元格 2 4 3" xfId="2833"/>
    <cellStyle name="检查单元格 2 5" xfId="4081"/>
    <cellStyle name="检查单元格 2 5 2" xfId="2839"/>
    <cellStyle name="检查单元格 2 6" xfId="4082"/>
    <cellStyle name="检查单元格 2 7" xfId="974"/>
    <cellStyle name="检查单元格 3" xfId="3773"/>
    <cellStyle name="检查单元格 3 2" xfId="4083"/>
    <cellStyle name="检查单元格 3 2 2" xfId="2884"/>
    <cellStyle name="检查单元格 3 2 2 2" xfId="303"/>
    <cellStyle name="检查单元格 3 2 2 2 2" xfId="2886"/>
    <cellStyle name="检查单元格 3 2 2 3" xfId="2888"/>
    <cellStyle name="检查单元格 3 2 3" xfId="2890"/>
    <cellStyle name="检查单元格 3 2 3 2" xfId="2892"/>
    <cellStyle name="检查单元格 3 2 4" xfId="317"/>
    <cellStyle name="检查单元格 3 3" xfId="4084"/>
    <cellStyle name="检查单元格 3 3 2" xfId="2896"/>
    <cellStyle name="检查单元格 3 3 2 2" xfId="2898"/>
    <cellStyle name="检查单元格 3 3 3" xfId="2901"/>
    <cellStyle name="检查单元格 3 4" xfId="2059"/>
    <cellStyle name="检查单元格 3 4 2" xfId="2905"/>
    <cellStyle name="检查单元格 3 5" xfId="4085"/>
    <cellStyle name="检查单元格 4" xfId="4086"/>
    <cellStyle name="检查单元格 4 2" xfId="4087"/>
    <cellStyle name="检查单元格 4 2 2" xfId="2942"/>
    <cellStyle name="检查单元格 4 2 2 2" xfId="412"/>
    <cellStyle name="检查单元格 4 2 3" xfId="2947"/>
    <cellStyle name="检查单元格 4 3" xfId="3949"/>
    <cellStyle name="检查单元格 4 3 2" xfId="2956"/>
    <cellStyle name="检查单元格 4 4" xfId="4088"/>
    <cellStyle name="检查单元格 5" xfId="4089"/>
    <cellStyle name="检查单元格 5 2" xfId="2200"/>
    <cellStyle name="检查单元格 5 2 2" xfId="4090"/>
    <cellStyle name="检查单元格 5 2 2 2" xfId="4091"/>
    <cellStyle name="检查单元格 5 2 3" xfId="4092"/>
    <cellStyle name="检查单元格 5 3" xfId="4093"/>
    <cellStyle name="检查单元格 5 3 2" xfId="4095"/>
    <cellStyle name="检查单元格 5 4" xfId="2694"/>
    <cellStyle name="检查单元格 6" xfId="760"/>
    <cellStyle name="检查单元格 6 2" xfId="1406"/>
    <cellStyle name="检查单元格 6 2 2" xfId="4096"/>
    <cellStyle name="检查单元格 6 3" xfId="3022"/>
    <cellStyle name="检查单元格 7" xfId="3615"/>
    <cellStyle name="检查单元格 7 2" xfId="4097"/>
    <cellStyle name="检查单元格 8" xfId="1655"/>
    <cellStyle name="检查单元格 9" xfId="3618"/>
    <cellStyle name="解释性文本 2" xfId="2052"/>
    <cellStyle name="解释性文本 2 2" xfId="2055"/>
    <cellStyle name="解释性文本 2 2 2" xfId="2871"/>
    <cellStyle name="解释性文本 2 2 2 2" xfId="2873"/>
    <cellStyle name="解释性文本 2 2 3" xfId="2875"/>
    <cellStyle name="解释性文本 2 3" xfId="510"/>
    <cellStyle name="解释性文本 2 3 2" xfId="316"/>
    <cellStyle name="解释性文本 2 4" xfId="516"/>
    <cellStyle name="解释性文本 3" xfId="2057"/>
    <cellStyle name="解释性文本 3 2" xfId="4098"/>
    <cellStyle name="解释性文本 3 2 2" xfId="2935"/>
    <cellStyle name="解释性文本 3 2 2 2" xfId="527"/>
    <cellStyle name="解释性文本 3 2 3" xfId="2937"/>
    <cellStyle name="解释性文本 3 3" xfId="139"/>
    <cellStyle name="解释性文本 3 3 2" xfId="2950"/>
    <cellStyle name="解释性文本 3 4" xfId="2175"/>
    <cellStyle name="解释性文本 4" xfId="4099"/>
    <cellStyle name="解释性文本 4 2" xfId="4100"/>
    <cellStyle name="解释性文本 4 2 2" xfId="4101"/>
    <cellStyle name="解释性文本 4 3" xfId="386"/>
    <cellStyle name="解释性文本 5" xfId="3339"/>
    <cellStyle name="解释性文本 5 2" xfId="3341"/>
    <cellStyle name="解释性文本 5 2 2" xfId="726"/>
    <cellStyle name="解释性文本 5 3" xfId="1989"/>
    <cellStyle name="解释性文本 6" xfId="3346"/>
    <cellStyle name="解释性文本 6 2" xfId="1537"/>
    <cellStyle name="解释性文本 7" xfId="329"/>
    <cellStyle name="警告文本 2" xfId="3707"/>
    <cellStyle name="警告文本 2 2" xfId="706"/>
    <cellStyle name="警告文本 2 2 2" xfId="711"/>
    <cellStyle name="警告文本 2 2 2 2" xfId="4102"/>
    <cellStyle name="警告文本 2 2 3" xfId="4103"/>
    <cellStyle name="警告文本 2 3" xfId="258"/>
    <cellStyle name="警告文本 2 3 2" xfId="3876"/>
    <cellStyle name="警告文本 2 4" xfId="4104"/>
    <cellStyle name="警告文本 3" xfId="3709"/>
    <cellStyle name="警告文本 3 2" xfId="3711"/>
    <cellStyle name="警告文本 3 2 2" xfId="3880"/>
    <cellStyle name="警告文本 3 2 2 2" xfId="4105"/>
    <cellStyle name="警告文本 3 2 3" xfId="1606"/>
    <cellStyle name="警告文本 3 3" xfId="4106"/>
    <cellStyle name="警告文本 3 3 2" xfId="3383"/>
    <cellStyle name="警告文本 3 4" xfId="2467"/>
    <cellStyle name="警告文本 4" xfId="3713"/>
    <cellStyle name="警告文本 4 2" xfId="4107"/>
    <cellStyle name="警告文本 4 2 2" xfId="4108"/>
    <cellStyle name="警告文本 4 3" xfId="4109"/>
    <cellStyle name="警告文本 5" xfId="4110"/>
    <cellStyle name="警告文本 5 2" xfId="4111"/>
    <cellStyle name="警告文本 5 2 2" xfId="4112"/>
    <cellStyle name="警告文本 5 3" xfId="4113"/>
    <cellStyle name="警告文本 6" xfId="4114"/>
    <cellStyle name="警告文本 6 2" xfId="4115"/>
    <cellStyle name="警告文本 7" xfId="838"/>
    <cellStyle name="链接单元格 2" xfId="2740"/>
    <cellStyle name="链接单元格 2 2" xfId="3905"/>
    <cellStyle name="链接单元格 2 2 2" xfId="3907"/>
    <cellStyle name="链接单元格 2 2 2 2" xfId="272"/>
    <cellStyle name="链接单元格 2 2 3" xfId="1901"/>
    <cellStyle name="链接单元格 2 3" xfId="3910"/>
    <cellStyle name="链接单元格 2 3 2" xfId="3859"/>
    <cellStyle name="链接单元格 2 4" xfId="3914"/>
    <cellStyle name="链接单元格 3" xfId="4116"/>
    <cellStyle name="链接单元格 3 2" xfId="2322"/>
    <cellStyle name="链接单元格 3 2 2" xfId="502"/>
    <cellStyle name="链接单元格 3 2 2 2" xfId="508"/>
    <cellStyle name="链接单元格 3 2 3" xfId="80"/>
    <cellStyle name="链接单元格 3 3" xfId="3922"/>
    <cellStyle name="链接单元格 3 3 2" xfId="629"/>
    <cellStyle name="链接单元格 3 4" xfId="3924"/>
    <cellStyle name="链接单元格 4" xfId="4117"/>
    <cellStyle name="链接单元格 4 2" xfId="3930"/>
    <cellStyle name="链接单元格 4 2 2" xfId="947"/>
    <cellStyle name="链接单元格 4 3" xfId="3932"/>
    <cellStyle name="链接单元格 5" xfId="2361"/>
    <cellStyle name="链接单元格 5 2" xfId="3938"/>
    <cellStyle name="链接单元格 5 2 2" xfId="1224"/>
    <cellStyle name="链接单元格 5 3" xfId="3940"/>
    <cellStyle name="链接单元格 6" xfId="3320"/>
    <cellStyle name="链接单元格 6 2" xfId="2585"/>
    <cellStyle name="链接单元格 7" xfId="3828"/>
    <cellStyle name="霓付 [0]_laroux" xfId="3706"/>
    <cellStyle name="霓付_laroux" xfId="619"/>
    <cellStyle name="烹拳 [0]_laroux" xfId="451"/>
    <cellStyle name="烹拳_laroux" xfId="3270"/>
    <cellStyle name="普通_97-917" xfId="4118"/>
    <cellStyle name="千分位[0]_BT (2)" xfId="4119"/>
    <cellStyle name="千分位_97-917" xfId="2099"/>
    <cellStyle name="千位[0]_，" xfId="432"/>
    <cellStyle name="千位_，" xfId="4094"/>
    <cellStyle name="千位分隔 10" xfId="1057"/>
    <cellStyle name="千位分隔 11" xfId="698"/>
    <cellStyle name="千位分隔 2" xfId="4120"/>
    <cellStyle name="千位分隔 2 2" xfId="4121"/>
    <cellStyle name="千位分隔 2 2 2" xfId="4122"/>
    <cellStyle name="千位分隔 2 2 2 2" xfId="4123"/>
    <cellStyle name="千位分隔 2 2 2 2 2" xfId="4124"/>
    <cellStyle name="千位分隔 2 2 2 3" xfId="4125"/>
    <cellStyle name="千位分隔 2 2 2 3 2" xfId="4126"/>
    <cellStyle name="千位分隔 2 2 2 4" xfId="4127"/>
    <cellStyle name="千位分隔 2 2 2 4 2" xfId="4128"/>
    <cellStyle name="千位分隔 2 2 2 5" xfId="4129"/>
    <cellStyle name="千位分隔 2 2 2 5 2" xfId="4130"/>
    <cellStyle name="千位分隔 2 2 2 6" xfId="4131"/>
    <cellStyle name="千位分隔 2 2 3" xfId="4132"/>
    <cellStyle name="千位分隔 2 2 3 2" xfId="4133"/>
    <cellStyle name="千位分隔 2 2 3 2 2" xfId="4134"/>
    <cellStyle name="千位分隔 2 2 3 3" xfId="4135"/>
    <cellStyle name="千位分隔 2 2 3 3 2" xfId="4136"/>
    <cellStyle name="千位分隔 2 2 3 4" xfId="4137"/>
    <cellStyle name="千位分隔 2 2 3 5" xfId="4138"/>
    <cellStyle name="千位分隔 2 2 4" xfId="4139"/>
    <cellStyle name="千位分隔 2 2 4 2" xfId="102"/>
    <cellStyle name="千位分隔 2 2 4 2 2" xfId="4141"/>
    <cellStyle name="千位分隔 2 2 4 3" xfId="106"/>
    <cellStyle name="千位分隔 2 2 4 3 2" xfId="4143"/>
    <cellStyle name="千位分隔 2 2 4 4" xfId="117"/>
    <cellStyle name="千位分隔 2 2 4 4 2" xfId="4145"/>
    <cellStyle name="千位分隔 2 2 4 5" xfId="136"/>
    <cellStyle name="千位分隔 2 2 5" xfId="4146"/>
    <cellStyle name="千位分隔 2 2 5 2" xfId="4147"/>
    <cellStyle name="千位分隔 2 2 6" xfId="4148"/>
    <cellStyle name="千位分隔 2 2 6 2" xfId="4149"/>
    <cellStyle name="千位分隔 2 2 7" xfId="4150"/>
    <cellStyle name="千位分隔 2 2 7 2" xfId="4151"/>
    <cellStyle name="千位分隔 2 2 8" xfId="605"/>
    <cellStyle name="千位分隔 2 3" xfId="4152"/>
    <cellStyle name="千位分隔 2 3 2" xfId="4153"/>
    <cellStyle name="千位分隔 2 3 2 2" xfId="4154"/>
    <cellStyle name="千位分隔 2 3 3" xfId="4155"/>
    <cellStyle name="千位分隔 2 3 3 2" xfId="4156"/>
    <cellStyle name="千位分隔 2 3 4" xfId="4157"/>
    <cellStyle name="千位分隔 2 3 4 2" xfId="4158"/>
    <cellStyle name="千位分隔 2 3 5" xfId="4159"/>
    <cellStyle name="千位分隔 2 3 5 2" xfId="4160"/>
    <cellStyle name="千位分隔 2 3 6" xfId="4161"/>
    <cellStyle name="千位分隔 2 4" xfId="4162"/>
    <cellStyle name="千位分隔 2 4 2" xfId="4163"/>
    <cellStyle name="千位分隔 2 4 2 2" xfId="4164"/>
    <cellStyle name="千位分隔 2 4 3" xfId="4165"/>
    <cellStyle name="千位分隔 2 4 3 2" xfId="4166"/>
    <cellStyle name="千位分隔 2 4 4" xfId="4167"/>
    <cellStyle name="千位分隔 2 4 5" xfId="4168"/>
    <cellStyle name="千位分隔 2 5" xfId="4169"/>
    <cellStyle name="千位分隔 2 5 2" xfId="4170"/>
    <cellStyle name="千位分隔 2 5 2 2" xfId="4171"/>
    <cellStyle name="千位分隔 2 5 3" xfId="4172"/>
    <cellStyle name="千位分隔 2 5 3 2" xfId="4173"/>
    <cellStyle name="千位分隔 2 5 4" xfId="4174"/>
    <cellStyle name="千位分隔 2 5 4 2" xfId="4175"/>
    <cellStyle name="千位分隔 2 5 5" xfId="4176"/>
    <cellStyle name="千位分隔 2 6" xfId="4177"/>
    <cellStyle name="千位分隔 2 6 2" xfId="4178"/>
    <cellStyle name="千位分隔 2 7" xfId="4179"/>
    <cellStyle name="千位分隔 2 7 2" xfId="4180"/>
    <cellStyle name="千位分隔 2 8" xfId="4181"/>
    <cellStyle name="千位分隔 2 8 2" xfId="4182"/>
    <cellStyle name="千位分隔 2 9" xfId="4183"/>
    <cellStyle name="千位分隔 3" xfId="4184"/>
    <cellStyle name="千位分隔 3 10" xfId="4185"/>
    <cellStyle name="千位分隔 3 11" xfId="4186"/>
    <cellStyle name="千位分隔 3 2" xfId="4187"/>
    <cellStyle name="千位分隔 3 2 2" xfId="4188"/>
    <cellStyle name="千位分隔 3 2 2 2" xfId="4190"/>
    <cellStyle name="千位分隔 3 2 2 2 2" xfId="4192"/>
    <cellStyle name="千位分隔 3 2 2 3" xfId="4194"/>
    <cellStyle name="千位分隔 3 2 2 3 2" xfId="4195"/>
    <cellStyle name="千位分隔 3 2 2 4" xfId="4197"/>
    <cellStyle name="千位分隔 3 2 2 4 2" xfId="4198"/>
    <cellStyle name="千位分隔 3 2 2 5" xfId="4199"/>
    <cellStyle name="千位分隔 3 2 3" xfId="4200"/>
    <cellStyle name="千位分隔 3 2 3 2" xfId="4202"/>
    <cellStyle name="千位分隔 3 2 3 2 2" xfId="4203"/>
    <cellStyle name="千位分隔 3 2 3 3" xfId="4204"/>
    <cellStyle name="千位分隔 3 2 3 3 2" xfId="4205"/>
    <cellStyle name="千位分隔 3 2 3 4" xfId="3064"/>
    <cellStyle name="千位分隔 3 2 4" xfId="4206"/>
    <cellStyle name="千位分隔 3 2 4 2" xfId="4207"/>
    <cellStyle name="千位分隔 3 2 4 2 2" xfId="4208"/>
    <cellStyle name="千位分隔 3 2 4 3" xfId="4209"/>
    <cellStyle name="千位分隔 3 2 4 3 2" xfId="4210"/>
    <cellStyle name="千位分隔 3 2 4 4" xfId="3072"/>
    <cellStyle name="千位分隔 3 2 4 4 2" xfId="4211"/>
    <cellStyle name="千位分隔 3 2 4 5" xfId="4212"/>
    <cellStyle name="千位分隔 3 2 5" xfId="4213"/>
    <cellStyle name="千位分隔 3 2 5 2" xfId="4214"/>
    <cellStyle name="千位分隔 3 2 6" xfId="4215"/>
    <cellStyle name="千位分隔 3 2 6 2" xfId="4216"/>
    <cellStyle name="千位分隔 3 2 7" xfId="4217"/>
    <cellStyle name="千位分隔 3 2 7 2" xfId="4218"/>
    <cellStyle name="千位分隔 3 2 8" xfId="621"/>
    <cellStyle name="千位分隔 3 3" xfId="4219"/>
    <cellStyle name="千位分隔 3 3 2" xfId="4220"/>
    <cellStyle name="千位分隔 3 3 2 2" xfId="4222"/>
    <cellStyle name="千位分隔 3 3 3" xfId="4223"/>
    <cellStyle name="千位分隔 3 3 3 2" xfId="4225"/>
    <cellStyle name="千位分隔 3 3 4" xfId="4226"/>
    <cellStyle name="千位分隔 3 3 4 2" xfId="4227"/>
    <cellStyle name="千位分隔 3 3 5" xfId="4228"/>
    <cellStyle name="千位分隔 3 4" xfId="4229"/>
    <cellStyle name="千位分隔 3 4 2" xfId="4231"/>
    <cellStyle name="千位分隔 3 4 2 2" xfId="4234"/>
    <cellStyle name="千位分隔 3 4 3" xfId="4236"/>
    <cellStyle name="千位分隔 3 4 3 2" xfId="4239"/>
    <cellStyle name="千位分隔 3 4 4" xfId="4241"/>
    <cellStyle name="千位分隔 3 4 4 2" xfId="4242"/>
    <cellStyle name="千位分隔 3 4 5" xfId="4244"/>
    <cellStyle name="千位分隔 3 5" xfId="4245"/>
    <cellStyle name="千位分隔 3 5 2" xfId="4246"/>
    <cellStyle name="千位分隔 3 5 2 2" xfId="4248"/>
    <cellStyle name="千位分隔 3 5 3" xfId="4249"/>
    <cellStyle name="千位分隔 3 5 3 2" xfId="4251"/>
    <cellStyle name="千位分隔 3 5 4" xfId="4252"/>
    <cellStyle name="千位分隔 3 6" xfId="4253"/>
    <cellStyle name="千位分隔 3 6 2" xfId="4254"/>
    <cellStyle name="千位分隔 3 6 2 2" xfId="4255"/>
    <cellStyle name="千位分隔 3 6 3" xfId="4256"/>
    <cellStyle name="千位分隔 3 6 3 2" xfId="4258"/>
    <cellStyle name="千位分隔 3 6 4" xfId="4259"/>
    <cellStyle name="千位分隔 3 6 4 2" xfId="4260"/>
    <cellStyle name="千位分隔 3 6 5" xfId="4261"/>
    <cellStyle name="千位分隔 3 7" xfId="4262"/>
    <cellStyle name="千位分隔 3 7 2" xfId="4263"/>
    <cellStyle name="千位分隔 3 8" xfId="4264"/>
    <cellStyle name="千位分隔 3 8 2" xfId="4265"/>
    <cellStyle name="千位分隔 3 9" xfId="4266"/>
    <cellStyle name="千位分隔 3 9 2" xfId="4267"/>
    <cellStyle name="千位分隔 4" xfId="4268"/>
    <cellStyle name="千位分隔 4 10" xfId="4269"/>
    <cellStyle name="千位分隔 4 2" xfId="4270"/>
    <cellStyle name="千位分隔 4 2 2" xfId="4271"/>
    <cellStyle name="千位分隔 4 2 2 2" xfId="4272"/>
    <cellStyle name="千位分隔 4 2 2 2 2" xfId="4273"/>
    <cellStyle name="千位分隔 4 2 2 3" xfId="4274"/>
    <cellStyle name="千位分隔 4 2 2 3 2" xfId="4275"/>
    <cellStyle name="千位分隔 4 2 2 4" xfId="4276"/>
    <cellStyle name="千位分隔 4 2 2 4 2" xfId="4277"/>
    <cellStyle name="千位分隔 4 2 2 5" xfId="4278"/>
    <cellStyle name="千位分隔 4 2 3" xfId="4279"/>
    <cellStyle name="千位分隔 4 2 3 2" xfId="2414"/>
    <cellStyle name="千位分隔 4 2 3 2 2" xfId="3797"/>
    <cellStyle name="千位分隔 4 2 3 3" xfId="1281"/>
    <cellStyle name="千位分隔 4 2 3 3 2" xfId="3799"/>
    <cellStyle name="千位分隔 4 2 3 4" xfId="3096"/>
    <cellStyle name="千位分隔 4 2 4" xfId="4280"/>
    <cellStyle name="千位分隔 4 2 4 2" xfId="4281"/>
    <cellStyle name="千位分隔 4 2 4 2 2" xfId="4282"/>
    <cellStyle name="千位分隔 4 2 4 3" xfId="4283"/>
    <cellStyle name="千位分隔 4 2 4 3 2" xfId="4285"/>
    <cellStyle name="千位分隔 4 2 4 4" xfId="3103"/>
    <cellStyle name="千位分隔 4 2 4 4 2" xfId="4286"/>
    <cellStyle name="千位分隔 4 2 4 5" xfId="4287"/>
    <cellStyle name="千位分隔 4 2 5" xfId="4288"/>
    <cellStyle name="千位分隔 4 2 5 2" xfId="4289"/>
    <cellStyle name="千位分隔 4 2 6" xfId="4290"/>
    <cellStyle name="千位分隔 4 2 6 2" xfId="4291"/>
    <cellStyle name="千位分隔 4 2 7" xfId="4292"/>
    <cellStyle name="千位分隔 4 2 7 2" xfId="4293"/>
    <cellStyle name="千位分隔 4 2 8" xfId="4294"/>
    <cellStyle name="千位分隔 4 3" xfId="4295"/>
    <cellStyle name="千位分隔 4 3 2" xfId="4296"/>
    <cellStyle name="千位分隔 4 3 2 2" xfId="4297"/>
    <cellStyle name="千位分隔 4 3 3" xfId="1933"/>
    <cellStyle name="千位分隔 4 3 3 2" xfId="160"/>
    <cellStyle name="千位分隔 4 3 4" xfId="4298"/>
    <cellStyle name="千位分隔 4 3 4 2" xfId="4299"/>
    <cellStyle name="千位分隔 4 3 5" xfId="4300"/>
    <cellStyle name="千位分隔 4 4" xfId="4301"/>
    <cellStyle name="千位分隔 4 4 2" xfId="4302"/>
    <cellStyle name="千位分隔 4 4 2 2" xfId="4303"/>
    <cellStyle name="千位分隔 4 4 3" xfId="4304"/>
    <cellStyle name="千位分隔 4 4 3 2" xfId="4305"/>
    <cellStyle name="千位分隔 4 4 4" xfId="3814"/>
    <cellStyle name="千位分隔 4 4 4 2" xfId="4306"/>
    <cellStyle name="千位分隔 4 4 5" xfId="4307"/>
    <cellStyle name="千位分隔 4 5" xfId="4308"/>
    <cellStyle name="千位分隔 4 5 2" xfId="4309"/>
    <cellStyle name="千位分隔 4 5 2 2" xfId="4310"/>
    <cellStyle name="千位分隔 4 5 3" xfId="4311"/>
    <cellStyle name="千位分隔 4 5 3 2" xfId="4312"/>
    <cellStyle name="千位分隔 4 5 4" xfId="4313"/>
    <cellStyle name="千位分隔 4 6" xfId="4314"/>
    <cellStyle name="千位分隔 4 6 2" xfId="4315"/>
    <cellStyle name="千位分隔 4 6 2 2" xfId="4316"/>
    <cellStyle name="千位分隔 4 6 3" xfId="4317"/>
    <cellStyle name="千位分隔 4 6 3 2" xfId="4318"/>
    <cellStyle name="千位分隔 4 6 4" xfId="4319"/>
    <cellStyle name="千位分隔 4 6 4 2" xfId="4320"/>
    <cellStyle name="千位分隔 4 6 5" xfId="4321"/>
    <cellStyle name="千位分隔 4 7" xfId="4322"/>
    <cellStyle name="千位分隔 4 7 2" xfId="4323"/>
    <cellStyle name="千位分隔 4 8" xfId="4324"/>
    <cellStyle name="千位分隔 4 8 2" xfId="4325"/>
    <cellStyle name="千位分隔 4 9" xfId="4326"/>
    <cellStyle name="千位分隔 4 9 2" xfId="4327"/>
    <cellStyle name="千位分隔 5" xfId="4328"/>
    <cellStyle name="千位分隔 5 2" xfId="4329"/>
    <cellStyle name="千位分隔 5 2 2" xfId="4330"/>
    <cellStyle name="千位分隔 5 3" xfId="4331"/>
    <cellStyle name="千位分隔 5 3 2" xfId="4332"/>
    <cellStyle name="千位分隔 5 4" xfId="4333"/>
    <cellStyle name="千位分隔 5 4 2" xfId="4334"/>
    <cellStyle name="千位分隔 5 5" xfId="4335"/>
    <cellStyle name="千位分隔 6" xfId="4336"/>
    <cellStyle name="千位分隔 6 2" xfId="4337"/>
    <cellStyle name="千位分隔 6 2 2" xfId="4338"/>
    <cellStyle name="千位分隔 6 3" xfId="4339"/>
    <cellStyle name="千位分隔 6 3 2" xfId="4340"/>
    <cellStyle name="千位分隔 6 4" xfId="4341"/>
    <cellStyle name="千位分隔 7" xfId="4342"/>
    <cellStyle name="千位分隔 7 2" xfId="4343"/>
    <cellStyle name="千位分隔 8" xfId="4344"/>
    <cellStyle name="千位分隔 8 2" xfId="4345"/>
    <cellStyle name="千位分隔 9" xfId="4346"/>
    <cellStyle name="千位分隔 9 2" xfId="4347"/>
    <cellStyle name="钎霖_laroux" xfId="4348"/>
    <cellStyle name="强调文字颜色 1 2" xfId="4349"/>
    <cellStyle name="强调文字颜色 1 2 2" xfId="4350"/>
    <cellStyle name="强调文字颜色 1 2 2 2" xfId="4351"/>
    <cellStyle name="强调文字颜色 1 2 2 2 2" xfId="4352"/>
    <cellStyle name="强调文字颜色 1 2 2 2 2 2" xfId="4353"/>
    <cellStyle name="强调文字颜色 1 2 2 2 3" xfId="4354"/>
    <cellStyle name="强调文字颜色 1 2 2 3" xfId="2766"/>
    <cellStyle name="强调文字颜色 1 2 2 3 2" xfId="4355"/>
    <cellStyle name="强调文字颜色 1 2 2 4" xfId="4356"/>
    <cellStyle name="强调文字颜色 1 2 3" xfId="4357"/>
    <cellStyle name="强调文字颜色 1 2 3 2" xfId="4358"/>
    <cellStyle name="强调文字颜色 1 2 3 2 2" xfId="3088"/>
    <cellStyle name="强调文字颜色 1 2 3 2 2 2" xfId="3092"/>
    <cellStyle name="强调文字颜色 1 2 3 2 3" xfId="3106"/>
    <cellStyle name="强调文字颜色 1 2 3 3" xfId="4359"/>
    <cellStyle name="强调文字颜色 1 2 3 3 2" xfId="3128"/>
    <cellStyle name="强调文字颜色 1 2 3 4" xfId="4360"/>
    <cellStyle name="强调文字颜色 1 2 3 5" xfId="4361"/>
    <cellStyle name="强调文字颜色 1 2 4" xfId="4362"/>
    <cellStyle name="强调文字颜色 1 2 4 2" xfId="4363"/>
    <cellStyle name="强调文字颜色 1 2 4 2 2" xfId="4364"/>
    <cellStyle name="强调文字颜色 1 2 4 3" xfId="4365"/>
    <cellStyle name="强调文字颜色 1 2 5" xfId="4366"/>
    <cellStyle name="强调文字颜色 1 2 5 2" xfId="4367"/>
    <cellStyle name="强调文字颜色 1 2 6" xfId="4368"/>
    <cellStyle name="强调文字颜色 1 2 7" xfId="4369"/>
    <cellStyle name="强调文字颜色 1 3" xfId="4370"/>
    <cellStyle name="强调文字颜色 1 3 2" xfId="4371"/>
    <cellStyle name="强调文字颜色 1 3 2 2" xfId="4372"/>
    <cellStyle name="强调文字颜色 1 3 2 2 2" xfId="3372"/>
    <cellStyle name="强调文字颜色 1 3 2 2 2 2" xfId="4373"/>
    <cellStyle name="强调文字颜色 1 3 2 2 3" xfId="4374"/>
    <cellStyle name="强调文字颜色 1 3 2 3" xfId="4375"/>
    <cellStyle name="强调文字颜色 1 3 2 3 2" xfId="4376"/>
    <cellStyle name="强调文字颜色 1 3 2 4" xfId="4377"/>
    <cellStyle name="强调文字颜色 1 3 3" xfId="2237"/>
    <cellStyle name="强调文字颜色 1 3 3 2" xfId="4378"/>
    <cellStyle name="强调文字颜色 1 3 3 2 2" xfId="462"/>
    <cellStyle name="强调文字颜色 1 3 3 3" xfId="4379"/>
    <cellStyle name="强调文字颜色 1 3 4" xfId="4380"/>
    <cellStyle name="强调文字颜色 1 3 4 2" xfId="4381"/>
    <cellStyle name="强调文字颜色 1 3 5" xfId="4382"/>
    <cellStyle name="强调文字颜色 1 4" xfId="4383"/>
    <cellStyle name="强调文字颜色 1 4 2" xfId="4384"/>
    <cellStyle name="强调文字颜色 1 4 2 2" xfId="4385"/>
    <cellStyle name="强调文字颜色 1 4 2 2 2" xfId="4386"/>
    <cellStyle name="强调文字颜色 1 4 2 3" xfId="4387"/>
    <cellStyle name="强调文字颜色 1 4 3" xfId="4388"/>
    <cellStyle name="强调文字颜色 1 4 3 2" xfId="4389"/>
    <cellStyle name="强调文字颜色 1 4 4" xfId="4390"/>
    <cellStyle name="强调文字颜色 1 5" xfId="4391"/>
    <cellStyle name="强调文字颜色 1 5 2" xfId="4392"/>
    <cellStyle name="强调文字颜色 1 5 2 2" xfId="4393"/>
    <cellStyle name="强调文字颜色 1 5 2 2 2" xfId="4394"/>
    <cellStyle name="强调文字颜色 1 5 2 3" xfId="4395"/>
    <cellStyle name="强调文字颜色 1 5 3" xfId="4396"/>
    <cellStyle name="强调文字颜色 1 5 3 2" xfId="4397"/>
    <cellStyle name="强调文字颜色 1 5 4" xfId="4398"/>
    <cellStyle name="强调文字颜色 1 6" xfId="4399"/>
    <cellStyle name="强调文字颜色 1 6 2" xfId="4400"/>
    <cellStyle name="强调文字颜色 1 6 2 2" xfId="4401"/>
    <cellStyle name="强调文字颜色 1 6 3" xfId="4402"/>
    <cellStyle name="强调文字颜色 1 7" xfId="4403"/>
    <cellStyle name="强调文字颜色 1 7 2" xfId="4404"/>
    <cellStyle name="强调文字颜色 1 8" xfId="4405"/>
    <cellStyle name="强调文字颜色 1 9" xfId="4406"/>
    <cellStyle name="强调文字颜色 2 2" xfId="4407"/>
    <cellStyle name="强调文字颜色 2 2 2" xfId="4408"/>
    <cellStyle name="强调文字颜色 2 2 2 2" xfId="1339"/>
    <cellStyle name="强调文字颜色 2 2 2 2 2" xfId="1341"/>
    <cellStyle name="强调文字颜色 2 2 2 2 2 2" xfId="1343"/>
    <cellStyle name="强调文字颜色 2 2 2 2 3" xfId="1353"/>
    <cellStyle name="强调文字颜色 2 2 2 3" xfId="1142"/>
    <cellStyle name="强调文字颜色 2 2 2 3 2" xfId="1146"/>
    <cellStyle name="强调文字颜色 2 2 2 4" xfId="1151"/>
    <cellStyle name="强调文字颜色 2 2 3" xfId="4409"/>
    <cellStyle name="强调文字颜色 2 2 3 2" xfId="1435"/>
    <cellStyle name="强调文字颜色 2 2 3 2 2" xfId="1439"/>
    <cellStyle name="强调文字颜色 2 2 3 2 2 2" xfId="1441"/>
    <cellStyle name="强调文字颜色 2 2 3 2 3" xfId="1452"/>
    <cellStyle name="强调文字颜色 2 2 3 3" xfId="1157"/>
    <cellStyle name="强调文字颜色 2 2 3 3 2" xfId="64"/>
    <cellStyle name="强调文字颜色 2 2 3 4" xfId="1476"/>
    <cellStyle name="强调文字颜色 2 2 3 5" xfId="170"/>
    <cellStyle name="强调文字颜色 2 2 4" xfId="4410"/>
    <cellStyle name="强调文字颜色 2 2 4 2" xfId="1552"/>
    <cellStyle name="强调文字颜色 2 2 4 2 2" xfId="1555"/>
    <cellStyle name="强调文字颜色 2 2 4 3" xfId="1162"/>
    <cellStyle name="强调文字颜色 2 2 5" xfId="4411"/>
    <cellStyle name="强调文字颜色 2 2 5 2" xfId="1659"/>
    <cellStyle name="强调文字颜色 2 2 6" xfId="4412"/>
    <cellStyle name="强调文字颜色 2 2 7" xfId="4413"/>
    <cellStyle name="强调文字颜色 2 3" xfId="4414"/>
    <cellStyle name="强调文字颜色 2 3 2" xfId="4415"/>
    <cellStyle name="强调文字颜色 2 3 2 2" xfId="4416"/>
    <cellStyle name="强调文字颜色 2 3 2 2 2" xfId="4417"/>
    <cellStyle name="强调文字颜色 2 3 2 2 2 2" xfId="4418"/>
    <cellStyle name="强调文字颜色 2 3 2 2 3" xfId="4419"/>
    <cellStyle name="强调文字颜色 2 3 2 3" xfId="4420"/>
    <cellStyle name="强调文字颜色 2 3 2 3 2" xfId="4421"/>
    <cellStyle name="强调文字颜色 2 3 2 4" xfId="4422"/>
    <cellStyle name="强调文字颜色 2 3 3" xfId="4423"/>
    <cellStyle name="强调文字颜色 2 3 3 2" xfId="4424"/>
    <cellStyle name="强调文字颜色 2 3 3 2 2" xfId="4425"/>
    <cellStyle name="强调文字颜色 2 3 3 3" xfId="4426"/>
    <cellStyle name="强调文字颜色 2 3 4" xfId="4427"/>
    <cellStyle name="强调文字颜色 2 3 4 2" xfId="4428"/>
    <cellStyle name="强调文字颜色 2 3 5" xfId="4429"/>
    <cellStyle name="强调文字颜色 2 4" xfId="4430"/>
    <cellStyle name="强调文字颜色 2 4 2" xfId="4431"/>
    <cellStyle name="强调文字颜色 2 4 2 2" xfId="4432"/>
    <cellStyle name="强调文字颜色 2 4 2 2 2" xfId="4433"/>
    <cellStyle name="强调文字颜色 2 4 2 3" xfId="4434"/>
    <cellStyle name="强调文字颜色 2 4 3" xfId="4435"/>
    <cellStyle name="强调文字颜色 2 4 3 2" xfId="4436"/>
    <cellStyle name="强调文字颜色 2 4 4" xfId="4437"/>
    <cellStyle name="强调文字颜色 2 5" xfId="4438"/>
    <cellStyle name="强调文字颜色 2 5 2" xfId="4439"/>
    <cellStyle name="强调文字颜色 2 5 2 2" xfId="4440"/>
    <cellStyle name="强调文字颜色 2 5 2 2 2" xfId="4441"/>
    <cellStyle name="强调文字颜色 2 5 2 3" xfId="4442"/>
    <cellStyle name="强调文字颜色 2 5 3" xfId="4443"/>
    <cellStyle name="强调文字颜色 2 5 3 2" xfId="4444"/>
    <cellStyle name="强调文字颜色 2 5 4" xfId="4445"/>
    <cellStyle name="强调文字颜色 2 6" xfId="4446"/>
    <cellStyle name="强调文字颜色 2 6 2" xfId="4447"/>
    <cellStyle name="强调文字颜色 2 6 2 2" xfId="4448"/>
    <cellStyle name="强调文字颜色 2 6 3" xfId="4449"/>
    <cellStyle name="强调文字颜色 2 7" xfId="4450"/>
    <cellStyle name="强调文字颜色 2 7 2" xfId="4451"/>
    <cellStyle name="强调文字颜色 2 8" xfId="4452"/>
    <cellStyle name="强调文字颜色 2 9" xfId="4453"/>
    <cellStyle name="强调文字颜色 3 2" xfId="4140"/>
    <cellStyle name="强调文字颜色 3 2 2" xfId="4454"/>
    <cellStyle name="强调文字颜色 3 2 2 2" xfId="4455"/>
    <cellStyle name="强调文字颜色 3 2 2 2 2" xfId="4456"/>
    <cellStyle name="强调文字颜色 3 2 2 2 2 2" xfId="4457"/>
    <cellStyle name="强调文字颜色 3 2 2 2 3" xfId="4458"/>
    <cellStyle name="强调文字颜色 3 2 2 3" xfId="4459"/>
    <cellStyle name="强调文字颜色 3 2 2 3 2" xfId="4460"/>
    <cellStyle name="强调文字颜色 3 2 2 4" xfId="4461"/>
    <cellStyle name="强调文字颜色 3 2 3" xfId="4462"/>
    <cellStyle name="强调文字颜色 3 2 3 2" xfId="4463"/>
    <cellStyle name="强调文字颜色 3 2 3 2 2" xfId="4464"/>
    <cellStyle name="强调文字颜色 3 2 3 2 2 2" xfId="4465"/>
    <cellStyle name="强调文字颜色 3 2 3 2 3" xfId="4466"/>
    <cellStyle name="强调文字颜色 3 2 3 3" xfId="4467"/>
    <cellStyle name="强调文字颜色 3 2 3 3 2" xfId="4468"/>
    <cellStyle name="强调文字颜色 3 2 3 4" xfId="4469"/>
    <cellStyle name="强调文字颜色 3 2 3 5" xfId="4470"/>
    <cellStyle name="强调文字颜色 3 2 4" xfId="4471"/>
    <cellStyle name="强调文字颜色 3 2 4 2" xfId="4472"/>
    <cellStyle name="强调文字颜色 3 2 4 2 2" xfId="4473"/>
    <cellStyle name="强调文字颜色 3 2 4 3" xfId="4474"/>
    <cellStyle name="强调文字颜色 3 2 5" xfId="4189"/>
    <cellStyle name="强调文字颜色 3 2 5 2" xfId="4191"/>
    <cellStyle name="强调文字颜色 3 2 6" xfId="4193"/>
    <cellStyle name="强调文字颜色 3 2 7" xfId="4196"/>
    <cellStyle name="强调文字颜色 3 3" xfId="4475"/>
    <cellStyle name="强调文字颜色 3 3 2" xfId="4476"/>
    <cellStyle name="强调文字颜色 3 3 2 2" xfId="4477"/>
    <cellStyle name="强调文字颜色 3 3 2 2 2" xfId="4478"/>
    <cellStyle name="强调文字颜色 3 3 2 2 2 2" xfId="4479"/>
    <cellStyle name="强调文字颜色 3 3 2 2 3" xfId="4480"/>
    <cellStyle name="强调文字颜色 3 3 2 3" xfId="4481"/>
    <cellStyle name="强调文字颜色 3 3 2 3 2" xfId="4482"/>
    <cellStyle name="强调文字颜色 3 3 2 4" xfId="4483"/>
    <cellStyle name="强调文字颜色 3 3 3" xfId="4484"/>
    <cellStyle name="强调文字颜色 3 3 3 2" xfId="4485"/>
    <cellStyle name="强调文字颜色 3 3 3 2 2" xfId="4486"/>
    <cellStyle name="强调文字颜色 3 3 3 3" xfId="4487"/>
    <cellStyle name="强调文字颜色 3 3 4" xfId="4488"/>
    <cellStyle name="强调文字颜色 3 3 4 2" xfId="4489"/>
    <cellStyle name="强调文字颜色 3 3 5" xfId="4201"/>
    <cellStyle name="强调文字颜色 3 4" xfId="4490"/>
    <cellStyle name="强调文字颜色 3 4 2" xfId="4491"/>
    <cellStyle name="强调文字颜色 3 4 2 2" xfId="4492"/>
    <cellStyle name="强调文字颜色 3 4 2 2 2" xfId="4493"/>
    <cellStyle name="强调文字颜色 3 4 2 3" xfId="1386"/>
    <cellStyle name="强调文字颜色 3 4 3" xfId="4494"/>
    <cellStyle name="强调文字颜色 3 4 3 2" xfId="4495"/>
    <cellStyle name="强调文字颜色 3 4 4" xfId="4496"/>
    <cellStyle name="强调文字颜色 3 5" xfId="4497"/>
    <cellStyle name="强调文字颜色 3 5 2" xfId="4498"/>
    <cellStyle name="强调文字颜色 3 5 2 2" xfId="4499"/>
    <cellStyle name="强调文字颜色 3 5 2 2 2" xfId="4500"/>
    <cellStyle name="强调文字颜色 3 5 2 3" xfId="4501"/>
    <cellStyle name="强调文字颜色 3 5 3" xfId="4502"/>
    <cellStyle name="强调文字颜色 3 5 3 2" xfId="4503"/>
    <cellStyle name="强调文字颜色 3 5 4" xfId="4504"/>
    <cellStyle name="强调文字颜色 3 6" xfId="4505"/>
    <cellStyle name="强调文字颜色 3 6 2" xfId="4506"/>
    <cellStyle name="强调文字颜色 3 6 2 2" xfId="4507"/>
    <cellStyle name="强调文字颜色 3 6 3" xfId="4508"/>
    <cellStyle name="强调文字颜色 3 7" xfId="4509"/>
    <cellStyle name="强调文字颜色 3 7 2" xfId="4510"/>
    <cellStyle name="强调文字颜色 3 8" xfId="4511"/>
    <cellStyle name="强调文字颜色 3 9" xfId="4512"/>
    <cellStyle name="强调文字颜色 4 2" xfId="4142"/>
    <cellStyle name="强调文字颜色 4 2 2" xfId="4513"/>
    <cellStyle name="强调文字颜色 4 2 2 2" xfId="4514"/>
    <cellStyle name="强调文字颜色 4 2 2 2 2" xfId="4515"/>
    <cellStyle name="强调文字颜色 4 2 2 2 2 2" xfId="4516"/>
    <cellStyle name="强调文字颜色 4 2 2 2 3" xfId="4517"/>
    <cellStyle name="强调文字颜色 4 2 2 3" xfId="4518"/>
    <cellStyle name="强调文字颜色 4 2 2 3 2" xfId="998"/>
    <cellStyle name="强调文字颜色 4 2 2 4" xfId="4519"/>
    <cellStyle name="强调文字颜色 4 2 3" xfId="4520"/>
    <cellStyle name="强调文字颜色 4 2 3 2" xfId="1019"/>
    <cellStyle name="强调文字颜色 4 2 3 2 2" xfId="718"/>
    <cellStyle name="强调文字颜色 4 2 3 2 2 2" xfId="722"/>
    <cellStyle name="强调文字颜色 4 2 3 2 3" xfId="341"/>
    <cellStyle name="强调文字颜色 4 2 3 3" xfId="1022"/>
    <cellStyle name="强调文字颜色 4 2 3 3 2" xfId="1290"/>
    <cellStyle name="强调文字颜色 4 2 3 4" xfId="1305"/>
    <cellStyle name="强调文字颜色 4 2 3 5" xfId="4521"/>
    <cellStyle name="强调文字颜色 4 2 4" xfId="4522"/>
    <cellStyle name="强调文字颜色 4 2 4 2" xfId="4523"/>
    <cellStyle name="强调文字颜色 4 2 4 2 2" xfId="4524"/>
    <cellStyle name="强调文字颜色 4 2 4 3" xfId="4525"/>
    <cellStyle name="强调文字颜色 4 2 5" xfId="4221"/>
    <cellStyle name="强调文字颜色 4 2 5 2" xfId="4526"/>
    <cellStyle name="强调文字颜色 4 2 6" xfId="4527"/>
    <cellStyle name="强调文字颜色 4 2 7" xfId="4528"/>
    <cellStyle name="强调文字颜色 4 3" xfId="4529"/>
    <cellStyle name="强调文字颜色 4 3 2" xfId="4530"/>
    <cellStyle name="强调文字颜色 4 3 2 2" xfId="4531"/>
    <cellStyle name="强调文字颜色 4 3 2 2 2" xfId="4532"/>
    <cellStyle name="强调文字颜色 4 3 2 2 2 2" xfId="4533"/>
    <cellStyle name="强调文字颜色 4 3 2 2 3" xfId="4534"/>
    <cellStyle name="强调文字颜色 4 3 2 3" xfId="4535"/>
    <cellStyle name="强调文字颜色 4 3 2 3 2" xfId="4536"/>
    <cellStyle name="强调文字颜色 4 3 2 4" xfId="4537"/>
    <cellStyle name="强调文字颜色 4 3 3" xfId="4538"/>
    <cellStyle name="强调文字颜色 4 3 3 2" xfId="4539"/>
    <cellStyle name="强调文字颜色 4 3 3 2 2" xfId="4540"/>
    <cellStyle name="强调文字颜色 4 3 3 3" xfId="4541"/>
    <cellStyle name="强调文字颜色 4 3 4" xfId="4542"/>
    <cellStyle name="强调文字颜色 4 3 4 2" xfId="4543"/>
    <cellStyle name="强调文字颜色 4 3 5" xfId="4224"/>
    <cellStyle name="强调文字颜色 4 4" xfId="4544"/>
    <cellStyle name="强调文字颜色 4 4 2" xfId="4545"/>
    <cellStyle name="强调文字颜色 4 4 2 2" xfId="4546"/>
    <cellStyle name="强调文字颜色 4 4 2 2 2" xfId="4547"/>
    <cellStyle name="强调文字颜色 4 4 2 3" xfId="4548"/>
    <cellStyle name="强调文字颜色 4 4 3" xfId="4549"/>
    <cellStyle name="强调文字颜色 4 4 3 2" xfId="4550"/>
    <cellStyle name="强调文字颜色 4 4 4" xfId="4551"/>
    <cellStyle name="强调文字颜色 4 5" xfId="4552"/>
    <cellStyle name="强调文字颜色 4 5 2" xfId="4553"/>
    <cellStyle name="强调文字颜色 4 5 2 2" xfId="4554"/>
    <cellStyle name="强调文字颜色 4 5 2 2 2" xfId="4555"/>
    <cellStyle name="强调文字颜色 4 5 2 3" xfId="4556"/>
    <cellStyle name="强调文字颜色 4 5 3" xfId="4557"/>
    <cellStyle name="强调文字颜色 4 5 3 2" xfId="4558"/>
    <cellStyle name="强调文字颜色 4 5 4" xfId="4559"/>
    <cellStyle name="强调文字颜色 4 6" xfId="4560"/>
    <cellStyle name="强调文字颜色 4 6 2" xfId="4561"/>
    <cellStyle name="强调文字颜色 4 6 2 2" xfId="4562"/>
    <cellStyle name="强调文字颜色 4 6 3" xfId="4563"/>
    <cellStyle name="强调文字颜色 4 7" xfId="4564"/>
    <cellStyle name="强调文字颜色 4 7 2" xfId="4565"/>
    <cellStyle name="强调文字颜色 4 8" xfId="4566"/>
    <cellStyle name="强调文字颜色 4 9" xfId="4567"/>
    <cellStyle name="强调文字颜色 5 2" xfId="4144"/>
    <cellStyle name="强调文字颜色 5 2 2" xfId="4568"/>
    <cellStyle name="强调文字颜色 5 2 2 2" xfId="4569"/>
    <cellStyle name="强调文字颜色 5 2 2 2 2" xfId="4570"/>
    <cellStyle name="强调文字颜色 5 2 2 2 2 2" xfId="4571"/>
    <cellStyle name="强调文字颜色 5 2 2 2 3" xfId="4572"/>
    <cellStyle name="强调文字颜色 5 2 2 3" xfId="4573"/>
    <cellStyle name="强调文字颜色 5 2 2 3 2" xfId="4574"/>
    <cellStyle name="强调文字颜色 5 2 2 4" xfId="4575"/>
    <cellStyle name="强调文字颜色 5 2 3" xfId="3009"/>
    <cellStyle name="强调文字颜色 5 2 3 2" xfId="4576"/>
    <cellStyle name="强调文字颜色 5 2 3 2 2" xfId="4577"/>
    <cellStyle name="强调文字颜色 5 2 3 2 2 2" xfId="4578"/>
    <cellStyle name="强调文字颜色 5 2 3 2 3" xfId="4579"/>
    <cellStyle name="强调文字颜色 5 2 3 3" xfId="4580"/>
    <cellStyle name="强调文字颜色 5 2 3 3 2" xfId="4581"/>
    <cellStyle name="强调文字颜色 5 2 3 4" xfId="4582"/>
    <cellStyle name="强调文字颜色 5 2 3 5" xfId="4583"/>
    <cellStyle name="强调文字颜色 5 2 4" xfId="4584"/>
    <cellStyle name="强调文字颜色 5 2 4 2" xfId="4585"/>
    <cellStyle name="强调文字颜色 5 2 4 2 2" xfId="4586"/>
    <cellStyle name="强调文字颜色 5 2 4 3" xfId="4587"/>
    <cellStyle name="强调文字颜色 5 2 5" xfId="4233"/>
    <cellStyle name="强调文字颜色 5 2 5 2" xfId="4589"/>
    <cellStyle name="强调文字颜色 5 2 6" xfId="4591"/>
    <cellStyle name="强调文字颜色 5 2 7" xfId="4592"/>
    <cellStyle name="强调文字颜色 5 3" xfId="4593"/>
    <cellStyle name="强调文字颜色 5 3 2" xfId="4594"/>
    <cellStyle name="强调文字颜色 5 3 2 2" xfId="4595"/>
    <cellStyle name="强调文字颜色 5 3 2 2 2" xfId="4596"/>
    <cellStyle name="强调文字颜色 5 3 2 2 2 2" xfId="4597"/>
    <cellStyle name="强调文字颜色 5 3 2 2 3" xfId="4598"/>
    <cellStyle name="强调文字颜色 5 3 2 3" xfId="4599"/>
    <cellStyle name="强调文字颜色 5 3 2 3 2" xfId="3772"/>
    <cellStyle name="强调文字颜色 5 3 2 4" xfId="4600"/>
    <cellStyle name="强调文字颜色 5 3 3" xfId="4601"/>
    <cellStyle name="强调文字颜色 5 3 3 2" xfId="4602"/>
    <cellStyle name="强调文字颜色 5 3 3 2 2" xfId="4603"/>
    <cellStyle name="强调文字颜色 5 3 3 3" xfId="4604"/>
    <cellStyle name="强调文字颜色 5 3 4" xfId="4605"/>
    <cellStyle name="强调文字颜色 5 3 4 2" xfId="4606"/>
    <cellStyle name="强调文字颜色 5 3 5" xfId="4238"/>
    <cellStyle name="强调文字颜色 5 4" xfId="4607"/>
    <cellStyle name="强调文字颜色 5 4 2" xfId="4608"/>
    <cellStyle name="强调文字颜色 5 4 2 2" xfId="4609"/>
    <cellStyle name="强调文字颜色 5 4 2 2 2" xfId="4610"/>
    <cellStyle name="强调文字颜色 5 4 2 3" xfId="4611"/>
    <cellStyle name="强调文字颜色 5 4 3" xfId="4612"/>
    <cellStyle name="强调文字颜色 5 4 3 2" xfId="4613"/>
    <cellStyle name="强调文字颜色 5 4 4" xfId="4614"/>
    <cellStyle name="强调文字颜色 5 5" xfId="4615"/>
    <cellStyle name="强调文字颜色 5 5 2" xfId="2406"/>
    <cellStyle name="强调文字颜色 5 5 2 2" xfId="4616"/>
    <cellStyle name="强调文字颜色 5 5 2 2 2" xfId="4617"/>
    <cellStyle name="强调文字颜色 5 5 2 3" xfId="4618"/>
    <cellStyle name="强调文字颜色 5 5 3" xfId="4619"/>
    <cellStyle name="强调文字颜色 5 5 3 2" xfId="4620"/>
    <cellStyle name="强调文字颜色 5 5 4" xfId="4621"/>
    <cellStyle name="强调文字颜色 5 6" xfId="4622"/>
    <cellStyle name="强调文字颜色 5 6 2" xfId="4623"/>
    <cellStyle name="强调文字颜色 5 6 2 2" xfId="4624"/>
    <cellStyle name="强调文字颜色 5 6 3" xfId="4625"/>
    <cellStyle name="强调文字颜色 5 7" xfId="2500"/>
    <cellStyle name="强调文字颜色 5 7 2" xfId="4626"/>
    <cellStyle name="强调文字颜色 5 8" xfId="4627"/>
    <cellStyle name="强调文字颜色 5 9" xfId="4628"/>
    <cellStyle name="强调文字颜色 6 2" xfId="4629"/>
    <cellStyle name="强调文字颜色 6 2 2" xfId="4630"/>
    <cellStyle name="强调文字颜色 6 2 2 2" xfId="4631"/>
    <cellStyle name="强调文字颜色 6 2 2 2 2" xfId="4632"/>
    <cellStyle name="强调文字颜色 6 2 2 2 2 2" xfId="4633"/>
    <cellStyle name="强调文字颜色 6 2 2 2 3" xfId="4634"/>
    <cellStyle name="强调文字颜色 6 2 2 3" xfId="4635"/>
    <cellStyle name="强调文字颜色 6 2 2 3 2" xfId="4636"/>
    <cellStyle name="强调文字颜色 6 2 2 4" xfId="4637"/>
    <cellStyle name="强调文字颜色 6 2 3" xfId="4638"/>
    <cellStyle name="强调文字颜色 6 2 3 2" xfId="4639"/>
    <cellStyle name="强调文字颜色 6 2 3 2 2" xfId="4640"/>
    <cellStyle name="强调文字颜色 6 2 3 2 2 2" xfId="4641"/>
    <cellStyle name="强调文字颜色 6 2 3 2 3" xfId="4642"/>
    <cellStyle name="强调文字颜色 6 2 3 3" xfId="4643"/>
    <cellStyle name="强调文字颜色 6 2 3 3 2" xfId="4644"/>
    <cellStyle name="强调文字颜色 6 2 3 4" xfId="4645"/>
    <cellStyle name="强调文字颜色 6 2 3 5" xfId="4646"/>
    <cellStyle name="强调文字颜色 6 2 4" xfId="4647"/>
    <cellStyle name="强调文字颜色 6 2 4 2" xfId="4648"/>
    <cellStyle name="强调文字颜色 6 2 4 2 2" xfId="4649"/>
    <cellStyle name="强调文字颜色 6 2 4 3" xfId="4650"/>
    <cellStyle name="强调文字颜色 6 2 5" xfId="4247"/>
    <cellStyle name="强调文字颜色 6 2 5 2" xfId="4651"/>
    <cellStyle name="强调文字颜色 6 2 6" xfId="4652"/>
    <cellStyle name="强调文字颜色 6 2 7" xfId="4653"/>
    <cellStyle name="强调文字颜色 6 3" xfId="4654"/>
    <cellStyle name="强调文字颜色 6 3 2" xfId="4655"/>
    <cellStyle name="强调文字颜色 6 3 2 2" xfId="4656"/>
    <cellStyle name="强调文字颜色 6 3 2 2 2" xfId="4657"/>
    <cellStyle name="强调文字颜色 6 3 2 2 2 2" xfId="4658"/>
    <cellStyle name="强调文字颜色 6 3 2 2 3" xfId="4659"/>
    <cellStyle name="强调文字颜色 6 3 2 3" xfId="4660"/>
    <cellStyle name="强调文字颜色 6 3 2 3 2" xfId="4661"/>
    <cellStyle name="强调文字颜色 6 3 2 4" xfId="4662"/>
    <cellStyle name="强调文字颜色 6 3 3" xfId="4663"/>
    <cellStyle name="强调文字颜色 6 3 3 2" xfId="4664"/>
    <cellStyle name="强调文字颜色 6 3 3 2 2" xfId="4665"/>
    <cellStyle name="强调文字颜色 6 3 3 3" xfId="4666"/>
    <cellStyle name="强调文字颜色 6 3 4" xfId="4667"/>
    <cellStyle name="强调文字颜色 6 3 4 2" xfId="4668"/>
    <cellStyle name="强调文字颜色 6 3 5" xfId="4250"/>
    <cellStyle name="强调文字颜色 6 4" xfId="4669"/>
    <cellStyle name="强调文字颜色 6 4 2" xfId="4670"/>
    <cellStyle name="强调文字颜色 6 4 2 2" xfId="4671"/>
    <cellStyle name="强调文字颜色 6 4 2 2 2" xfId="4672"/>
    <cellStyle name="强调文字颜色 6 4 2 3" xfId="4673"/>
    <cellStyle name="强调文字颜色 6 4 3" xfId="4674"/>
    <cellStyle name="强调文字颜色 6 4 3 2" xfId="4675"/>
    <cellStyle name="强调文字颜色 6 4 4" xfId="4676"/>
    <cellStyle name="强调文字颜色 6 5" xfId="4677"/>
    <cellStyle name="强调文字颜色 6 5 2" xfId="4678"/>
    <cellStyle name="强调文字颜色 6 5 2 2" xfId="4679"/>
    <cellStyle name="强调文字颜色 6 5 2 2 2" xfId="4680"/>
    <cellStyle name="强调文字颜色 6 5 2 3" xfId="4681"/>
    <cellStyle name="强调文字颜色 6 5 3" xfId="4682"/>
    <cellStyle name="强调文字颜色 6 5 3 2" xfId="4683"/>
    <cellStyle name="强调文字颜色 6 5 4" xfId="4684"/>
    <cellStyle name="强调文字颜色 6 6" xfId="4685"/>
    <cellStyle name="强调文字颜色 6 6 2" xfId="4686"/>
    <cellStyle name="强调文字颜色 6 6 2 2" xfId="4687"/>
    <cellStyle name="强调文字颜色 6 6 3" xfId="4688"/>
    <cellStyle name="强调文字颜色 6 7" xfId="4689"/>
    <cellStyle name="强调文字颜色 6 7 2" xfId="4690"/>
    <cellStyle name="强调文字颜色 6 8" xfId="4691"/>
    <cellStyle name="强调文字颜色 6 9" xfId="4692"/>
    <cellStyle name="适中 2" xfId="4693"/>
    <cellStyle name="适中 2 2" xfId="4694"/>
    <cellStyle name="适中 2 2 2" xfId="4695"/>
    <cellStyle name="适中 2 2 2 2" xfId="4696"/>
    <cellStyle name="适中 2 2 2 2 2" xfId="4697"/>
    <cellStyle name="适中 2 2 2 3" xfId="4698"/>
    <cellStyle name="适中 2 2 3" xfId="4699"/>
    <cellStyle name="适中 2 2 3 2" xfId="4700"/>
    <cellStyle name="适中 2 2 4" xfId="4701"/>
    <cellStyle name="适中 2 3" xfId="4702"/>
    <cellStyle name="适中 2 3 2" xfId="4703"/>
    <cellStyle name="适中 2 3 2 2" xfId="4704"/>
    <cellStyle name="适中 2 3 3" xfId="4705"/>
    <cellStyle name="适中 2 4" xfId="4706"/>
    <cellStyle name="适中 2 4 2" xfId="4707"/>
    <cellStyle name="适中 2 5" xfId="4708"/>
    <cellStyle name="适中 3" xfId="4709"/>
    <cellStyle name="适中 3 2" xfId="4710"/>
    <cellStyle name="适中 3 2 2" xfId="4711"/>
    <cellStyle name="适中 3 2 2 2" xfId="2986"/>
    <cellStyle name="适中 3 2 2 2 2" xfId="123"/>
    <cellStyle name="适中 3 2 2 3" xfId="4712"/>
    <cellStyle name="适中 3 2 3" xfId="4713"/>
    <cellStyle name="适中 3 2 3 2" xfId="4714"/>
    <cellStyle name="适中 3 2 4" xfId="4715"/>
    <cellStyle name="适中 3 3" xfId="4716"/>
    <cellStyle name="适中 3 3 2" xfId="4717"/>
    <cellStyle name="适中 3 3 2 2" xfId="4718"/>
    <cellStyle name="适中 3 3 3" xfId="4719"/>
    <cellStyle name="适中 3 4" xfId="4720"/>
    <cellStyle name="适中 3 4 2" xfId="4721"/>
    <cellStyle name="适中 3 5" xfId="4722"/>
    <cellStyle name="适中 4" xfId="4723"/>
    <cellStyle name="适中 4 2" xfId="4724"/>
    <cellStyle name="适中 4 2 2" xfId="4725"/>
    <cellStyle name="适中 4 2 2 2" xfId="4726"/>
    <cellStyle name="适中 4 2 3" xfId="4727"/>
    <cellStyle name="适中 4 3" xfId="4728"/>
    <cellStyle name="适中 4 3 2" xfId="4729"/>
    <cellStyle name="适中 4 4" xfId="4730"/>
    <cellStyle name="适中 5" xfId="4731"/>
    <cellStyle name="适中 5 2" xfId="4732"/>
    <cellStyle name="适中 5 2 2" xfId="4733"/>
    <cellStyle name="适中 5 2 2 2" xfId="4734"/>
    <cellStyle name="适中 5 2 3" xfId="4735"/>
    <cellStyle name="适中 5 3" xfId="4736"/>
    <cellStyle name="适中 5 3 2" xfId="4737"/>
    <cellStyle name="适中 5 4" xfId="4738"/>
    <cellStyle name="适中 6" xfId="4284"/>
    <cellStyle name="适中 6 2" xfId="4739"/>
    <cellStyle name="适中 6 2 2" xfId="4740"/>
    <cellStyle name="适中 6 3" xfId="4741"/>
    <cellStyle name="适中 7" xfId="4742"/>
    <cellStyle name="适中 7 2" xfId="4743"/>
    <cellStyle name="适中 8" xfId="4744"/>
    <cellStyle name="输出 2" xfId="4745"/>
    <cellStyle name="输出 2 2" xfId="4746"/>
    <cellStyle name="输出 2 2 2" xfId="4747"/>
    <cellStyle name="输出 2 2 2 2" xfId="4748"/>
    <cellStyle name="输出 2 2 2 2 2" xfId="3595"/>
    <cellStyle name="输出 2 2 2 3" xfId="4749"/>
    <cellStyle name="输出 2 2 3" xfId="4750"/>
    <cellStyle name="输出 2 2 3 2" xfId="4751"/>
    <cellStyle name="输出 2 2 4" xfId="4752"/>
    <cellStyle name="输出 2 3" xfId="4753"/>
    <cellStyle name="输出 2 3 2" xfId="4754"/>
    <cellStyle name="输出 2 3 2 2" xfId="4755"/>
    <cellStyle name="输出 2 3 2 2 2" xfId="4756"/>
    <cellStyle name="输出 2 3 2 3" xfId="1080"/>
    <cellStyle name="输出 2 3 3" xfId="4757"/>
    <cellStyle name="输出 2 3 3 2" xfId="4758"/>
    <cellStyle name="输出 2 3 4" xfId="3448"/>
    <cellStyle name="输出 2 3 5" xfId="3503"/>
    <cellStyle name="输出 2 4" xfId="4759"/>
    <cellStyle name="输出 2 4 2" xfId="4760"/>
    <cellStyle name="输出 2 4 2 2" xfId="4761"/>
    <cellStyle name="输出 2 4 3" xfId="4762"/>
    <cellStyle name="输出 2 5" xfId="4763"/>
    <cellStyle name="输出 2 5 2" xfId="4764"/>
    <cellStyle name="输出 2 6" xfId="4765"/>
    <cellStyle name="输出 2 7" xfId="4766"/>
    <cellStyle name="输出 3" xfId="4767"/>
    <cellStyle name="输出 3 2" xfId="4768"/>
    <cellStyle name="输出 3 2 2" xfId="4769"/>
    <cellStyle name="输出 3 2 2 2" xfId="4770"/>
    <cellStyle name="输出 3 2 2 2 2" xfId="4771"/>
    <cellStyle name="输出 3 2 2 3" xfId="3487"/>
    <cellStyle name="输出 3 2 3" xfId="4772"/>
    <cellStyle name="输出 3 2 3 2" xfId="4773"/>
    <cellStyle name="输出 3 2 4" xfId="4774"/>
    <cellStyle name="输出 3 3" xfId="4775"/>
    <cellStyle name="输出 3 3 2" xfId="4776"/>
    <cellStyle name="输出 3 3 2 2" xfId="4777"/>
    <cellStyle name="输出 3 3 3" xfId="4778"/>
    <cellStyle name="输出 3 4" xfId="4779"/>
    <cellStyle name="输出 3 4 2" xfId="4780"/>
    <cellStyle name="输出 3 5" xfId="4781"/>
    <cellStyle name="输出 4" xfId="4782"/>
    <cellStyle name="输出 4 2" xfId="4783"/>
    <cellStyle name="输出 4 2 2" xfId="4784"/>
    <cellStyle name="输出 4 2 2 2" xfId="4785"/>
    <cellStyle name="输出 4 2 3" xfId="4786"/>
    <cellStyle name="输出 4 3" xfId="4787"/>
    <cellStyle name="输出 4 3 2" xfId="4788"/>
    <cellStyle name="输出 4 4" xfId="4789"/>
    <cellStyle name="输出 5" xfId="4790"/>
    <cellStyle name="输出 5 2" xfId="4791"/>
    <cellStyle name="输出 5 2 2" xfId="4792"/>
    <cellStyle name="输出 5 2 2 2" xfId="4793"/>
    <cellStyle name="输出 5 2 3" xfId="4794"/>
    <cellStyle name="输出 5 3" xfId="4795"/>
    <cellStyle name="输出 5 3 2" xfId="4796"/>
    <cellStyle name="输出 5 4" xfId="4797"/>
    <cellStyle name="输出 6" xfId="4230"/>
    <cellStyle name="输出 6 2" xfId="4232"/>
    <cellStyle name="输出 6 2 2" xfId="4588"/>
    <cellStyle name="输出 6 3" xfId="4590"/>
    <cellStyle name="输出 7" xfId="4235"/>
    <cellStyle name="输出 7 2" xfId="4237"/>
    <cellStyle name="输出 8" xfId="4240"/>
    <cellStyle name="输出 9" xfId="4243"/>
    <cellStyle name="输入 2" xfId="3631"/>
    <cellStyle name="输入 2 2" xfId="3633"/>
    <cellStyle name="输入 2 2 2" xfId="4798"/>
    <cellStyle name="输入 2 2 2 2" xfId="4799"/>
    <cellStyle name="输入 2 2 2 2 2" xfId="4800"/>
    <cellStyle name="输入 2 2 2 3" xfId="96"/>
    <cellStyle name="输入 2 2 3" xfId="4801"/>
    <cellStyle name="输入 2 2 3 2" xfId="4802"/>
    <cellStyle name="输入 2 2 4" xfId="4803"/>
    <cellStyle name="输入 2 3" xfId="4804"/>
    <cellStyle name="输入 2 3 2" xfId="4805"/>
    <cellStyle name="输入 2 3 2 2" xfId="4806"/>
    <cellStyle name="输入 2 3 3" xfId="4807"/>
    <cellStyle name="输入 2 4" xfId="4808"/>
    <cellStyle name="输入 2 4 2" xfId="4809"/>
    <cellStyle name="输入 2 5" xfId="3952"/>
    <cellStyle name="输入 3" xfId="1265"/>
    <cellStyle name="输入 3 2" xfId="4810"/>
    <cellStyle name="输入 3 2 2" xfId="4811"/>
    <cellStyle name="输入 3 2 2 2" xfId="4812"/>
    <cellStyle name="输入 3 2 2 2 2" xfId="4813"/>
    <cellStyle name="输入 3 2 2 3" xfId="4814"/>
    <cellStyle name="输入 3 2 3" xfId="4815"/>
    <cellStyle name="输入 3 2 3 2" xfId="4816"/>
    <cellStyle name="输入 3 2 4" xfId="4817"/>
    <cellStyle name="输入 3 3" xfId="4818"/>
    <cellStyle name="输入 3 3 2" xfId="230"/>
    <cellStyle name="输入 3 3 2 2" xfId="4819"/>
    <cellStyle name="输入 3 3 3" xfId="4820"/>
    <cellStyle name="输入 3 4" xfId="4821"/>
    <cellStyle name="输入 3 4 2" xfId="4822"/>
    <cellStyle name="输入 3 5" xfId="3973"/>
    <cellStyle name="输入 4" xfId="4823"/>
    <cellStyle name="输入 4 2" xfId="4824"/>
    <cellStyle name="输入 4 2 2" xfId="4825"/>
    <cellStyle name="输入 4 2 2 2" xfId="4826"/>
    <cellStyle name="输入 4 2 3" xfId="4827"/>
    <cellStyle name="输入 4 3" xfId="4828"/>
    <cellStyle name="输入 4 3 2" xfId="4829"/>
    <cellStyle name="输入 4 4" xfId="4830"/>
    <cellStyle name="输入 5" xfId="4831"/>
    <cellStyle name="输入 5 2" xfId="4832"/>
    <cellStyle name="输入 5 2 2" xfId="4834"/>
    <cellStyle name="输入 5 2 2 2" xfId="4835"/>
    <cellStyle name="输入 5 2 3" xfId="4836"/>
    <cellStyle name="输入 5 3" xfId="4837"/>
    <cellStyle name="输入 5 3 2" xfId="4839"/>
    <cellStyle name="输入 5 4" xfId="4840"/>
    <cellStyle name="输入 6" xfId="4841"/>
    <cellStyle name="输入 6 2" xfId="4842"/>
    <cellStyle name="输入 6 2 2" xfId="4843"/>
    <cellStyle name="输入 6 3" xfId="4833"/>
    <cellStyle name="输入 7" xfId="4844"/>
    <cellStyle name="输入 7 2" xfId="4846"/>
    <cellStyle name="输入 8" xfId="4847"/>
    <cellStyle name="数字" xfId="4848"/>
    <cellStyle name="数字 2" xfId="4849"/>
    <cellStyle name="数字 2 2" xfId="4850"/>
    <cellStyle name="数字 2 2 2" xfId="4851"/>
    <cellStyle name="数字 2 2 2 2" xfId="4852"/>
    <cellStyle name="数字 2 2 3" xfId="4853"/>
    <cellStyle name="数字 2 3" xfId="4854"/>
    <cellStyle name="数字 2 3 2" xfId="4855"/>
    <cellStyle name="数字 2 4" xfId="4856"/>
    <cellStyle name="数字 3" xfId="4857"/>
    <cellStyle name="数字 3 2" xfId="4858"/>
    <cellStyle name="数字 3 2 2" xfId="4859"/>
    <cellStyle name="数字 3 3" xfId="4860"/>
    <cellStyle name="数字 4" xfId="4861"/>
    <cellStyle name="数字 4 2" xfId="4862"/>
    <cellStyle name="数字 5" xfId="4863"/>
    <cellStyle name="未定义" xfId="4864"/>
    <cellStyle name="未定义 2" xfId="4865"/>
    <cellStyle name="小数" xfId="3068"/>
    <cellStyle name="小数 2" xfId="4866"/>
    <cellStyle name="小数 2 2" xfId="4867"/>
    <cellStyle name="小数 2 2 2" xfId="4868"/>
    <cellStyle name="小数 2 2 2 2" xfId="4869"/>
    <cellStyle name="小数 2 2 3" xfId="4870"/>
    <cellStyle name="小数 2 3" xfId="4871"/>
    <cellStyle name="小数 2 3 2" xfId="4872"/>
    <cellStyle name="小数 2 4" xfId="4873"/>
    <cellStyle name="小数 3" xfId="4874"/>
    <cellStyle name="小数 3 2" xfId="4875"/>
    <cellStyle name="小数 3 2 2" xfId="4876"/>
    <cellStyle name="小数 3 3" xfId="4877"/>
    <cellStyle name="小数 4" xfId="761"/>
    <cellStyle name="小数 4 2" xfId="1407"/>
    <cellStyle name="小数 5" xfId="3616"/>
    <cellStyle name="样式 1" xfId="246"/>
    <cellStyle name="样式 1 2" xfId="4878"/>
    <cellStyle name="着色 1" xfId="4879"/>
    <cellStyle name="着色 1 2" xfId="4880"/>
    <cellStyle name="着色 2" xfId="4881"/>
    <cellStyle name="着色 2 2" xfId="4882"/>
    <cellStyle name="着色 3" xfId="4883"/>
    <cellStyle name="着色 3 2" xfId="4884"/>
    <cellStyle name="着色 4" xfId="4885"/>
    <cellStyle name="着色 4 2" xfId="4886"/>
    <cellStyle name="着色 5" xfId="4887"/>
    <cellStyle name="着色 5 2" xfId="4888"/>
    <cellStyle name="着色 6" xfId="4889"/>
    <cellStyle name="着色 6 2" xfId="4890"/>
    <cellStyle name="寘嬫愗傝 [0.00]_Region Orders (2)" xfId="4891"/>
    <cellStyle name="注释 10" xfId="4892"/>
    <cellStyle name="注释 2" xfId="4893"/>
    <cellStyle name="注释 2 2" xfId="4894"/>
    <cellStyle name="注释 2 2 2" xfId="4895"/>
    <cellStyle name="注释 2 2 2 2" xfId="4896"/>
    <cellStyle name="注释 2 2 2 2 2" xfId="4897"/>
    <cellStyle name="注释 2 2 2 3" xfId="4898"/>
    <cellStyle name="注释 2 2 2 4" xfId="4257"/>
    <cellStyle name="注释 2 2 3" xfId="4899"/>
    <cellStyle name="注释 2 2 3 2" xfId="4900"/>
    <cellStyle name="注释 2 2 3 3" xfId="4901"/>
    <cellStyle name="注释 2 2 4" xfId="4902"/>
    <cellStyle name="注释 2 2 5" xfId="4903"/>
    <cellStyle name="注释 2 3" xfId="4904"/>
    <cellStyle name="注释 2 3 2" xfId="4905"/>
    <cellStyle name="注释 2 3 2 2" xfId="4906"/>
    <cellStyle name="注释 2 3 3" xfId="4907"/>
    <cellStyle name="注释 2 3 4" xfId="4908"/>
    <cellStyle name="注释 2 4" xfId="4909"/>
    <cellStyle name="注释 2 4 2" xfId="4910"/>
    <cellStyle name="注释 2 4 3" xfId="523"/>
    <cellStyle name="注释 2 5" xfId="4911"/>
    <cellStyle name="注释 3" xfId="4845"/>
    <cellStyle name="注释 3 2" xfId="4912"/>
    <cellStyle name="注释 3 2 2" xfId="4913"/>
    <cellStyle name="注释 3 2 2 2" xfId="4914"/>
    <cellStyle name="注释 3 2 2 2 2" xfId="4915"/>
    <cellStyle name="注释 3 2 2 3" xfId="4916"/>
    <cellStyle name="注释 3 2 3" xfId="4917"/>
    <cellStyle name="注释 3 2 3 2" xfId="4918"/>
    <cellStyle name="注释 3 2 4" xfId="4919"/>
    <cellStyle name="注释 3 3" xfId="4920"/>
    <cellStyle name="注释 3 3 2" xfId="4921"/>
    <cellStyle name="注释 3 3 2 2" xfId="4922"/>
    <cellStyle name="注释 3 3 3" xfId="4923"/>
    <cellStyle name="注释 3 4" xfId="4924"/>
    <cellStyle name="注释 3 4 2" xfId="4925"/>
    <cellStyle name="注释 3 5" xfId="4926"/>
    <cellStyle name="注释 4" xfId="4838"/>
    <cellStyle name="注释 4 2" xfId="4927"/>
    <cellStyle name="注释 4 2 2" xfId="4928"/>
    <cellStyle name="注释 4 2 2 2" xfId="4929"/>
    <cellStyle name="注释 4 2 3" xfId="4930"/>
    <cellStyle name="注释 4 3" xfId="4931"/>
    <cellStyle name="注释 4 3 2" xfId="4932"/>
    <cellStyle name="注释 4 4" xfId="4933"/>
    <cellStyle name="注释 5" xfId="4934"/>
    <cellStyle name="注释 5 2" xfId="4935"/>
    <cellStyle name="注释 5 2 2" xfId="4936"/>
    <cellStyle name="注释 5 2 2 2" xfId="4937"/>
    <cellStyle name="注释 5 2 3" xfId="4938"/>
    <cellStyle name="注释 5 3" xfId="4939"/>
    <cellStyle name="注释 5 3 2" xfId="4940"/>
    <cellStyle name="注释 5 4" xfId="4941"/>
    <cellStyle name="注释 6" xfId="3990"/>
    <cellStyle name="注释 6 2" xfId="4942"/>
    <cellStyle name="注释 6 2 2" xfId="4943"/>
    <cellStyle name="注释 6 3" xfId="4944"/>
    <cellStyle name="注释 7" xfId="4945"/>
    <cellStyle name="注释 7 2" xfId="4946"/>
    <cellStyle name="注释 8" xfId="4947"/>
    <cellStyle name="注释 9" xfId="4948"/>
  </cellStyles>
  <dxfs count="2">
    <dxf>
      <font>
        <b/>
        <i val="0"/>
      </font>
    </dxf>
    <dxf>
      <font>
        <b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39044;&#31639;&#20844;&#24320;\2020&#24180;&#39044;&#31639;&#20844;&#24320;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15" zoomScaleNormal="115" workbookViewId="0">
      <selection activeCell="C28" sqref="C28"/>
    </sheetView>
  </sheetViews>
  <sheetFormatPr defaultColWidth="9" defaultRowHeight="14.25"/>
  <cols>
    <col min="1" max="1" width="44.625" customWidth="1"/>
    <col min="2" max="2" width="12.125" style="115" customWidth="1"/>
    <col min="3" max="3" width="14" customWidth="1"/>
    <col min="4" max="4" width="15.125" customWidth="1"/>
  </cols>
  <sheetData>
    <row r="1" spans="1:4" ht="18" customHeight="1">
      <c r="A1" s="98" t="s">
        <v>0</v>
      </c>
      <c r="B1" s="116"/>
    </row>
    <row r="2" spans="1:4" ht="20.25">
      <c r="A2" s="196" t="s">
        <v>1174</v>
      </c>
      <c r="B2" s="196"/>
      <c r="C2" s="196"/>
      <c r="D2" s="196"/>
    </row>
    <row r="3" spans="1:4">
      <c r="A3" s="99"/>
      <c r="B3" s="116"/>
      <c r="D3" s="100" t="s">
        <v>1</v>
      </c>
    </row>
    <row r="4" spans="1:4" ht="44.45" customHeight="1">
      <c r="A4" s="123" t="s">
        <v>1169</v>
      </c>
      <c r="B4" s="124" t="s">
        <v>2</v>
      </c>
      <c r="C4" s="125" t="s">
        <v>3</v>
      </c>
      <c r="D4" s="125" t="s">
        <v>4</v>
      </c>
    </row>
    <row r="5" spans="1:4" ht="20.100000000000001" customHeight="1">
      <c r="A5" s="103" t="s">
        <v>5</v>
      </c>
      <c r="B5" s="104">
        <f>SUM(B6:B19)</f>
        <v>937500</v>
      </c>
      <c r="C5" s="105">
        <f>SUM(C6:C19)</f>
        <v>751703</v>
      </c>
      <c r="D5" s="106">
        <f>B5/C5</f>
        <v>1.2470000000000001</v>
      </c>
    </row>
    <row r="6" spans="1:4" ht="20.100000000000001" customHeight="1">
      <c r="A6" s="107" t="s">
        <v>6</v>
      </c>
      <c r="B6" s="104">
        <v>525000</v>
      </c>
      <c r="C6" s="108">
        <v>475472</v>
      </c>
      <c r="D6" s="106">
        <f t="shared" ref="D6:D28" si="0">B6/C6</f>
        <v>1.1040000000000001</v>
      </c>
    </row>
    <row r="7" spans="1:4" ht="20.100000000000001" customHeight="1">
      <c r="A7" s="107" t="s">
        <v>7</v>
      </c>
      <c r="B7" s="117">
        <v>138000</v>
      </c>
      <c r="C7" s="108">
        <v>128156</v>
      </c>
      <c r="D7" s="106">
        <f t="shared" si="0"/>
        <v>1.077</v>
      </c>
    </row>
    <row r="8" spans="1:4" ht="20.100000000000001" customHeight="1">
      <c r="A8" s="107" t="s">
        <v>8</v>
      </c>
      <c r="B8" s="104">
        <v>51000</v>
      </c>
      <c r="C8" s="108">
        <v>28826</v>
      </c>
      <c r="D8" s="106">
        <f t="shared" si="0"/>
        <v>1.7689999999999999</v>
      </c>
    </row>
    <row r="9" spans="1:4" ht="20.100000000000001" customHeight="1">
      <c r="A9" s="107" t="s">
        <v>9</v>
      </c>
      <c r="B9" s="104">
        <v>100</v>
      </c>
      <c r="C9" s="108">
        <v>125</v>
      </c>
      <c r="D9" s="106">
        <f t="shared" si="0"/>
        <v>0.8</v>
      </c>
    </row>
    <row r="10" spans="1:4" ht="20.100000000000001" customHeight="1">
      <c r="A10" s="107" t="s">
        <v>10</v>
      </c>
      <c r="B10" s="104">
        <v>48400</v>
      </c>
      <c r="C10" s="108">
        <v>46087</v>
      </c>
      <c r="D10" s="106">
        <f t="shared" si="0"/>
        <v>1.05</v>
      </c>
    </row>
    <row r="11" spans="1:4" ht="20.100000000000001" customHeight="1">
      <c r="A11" s="107" t="s">
        <v>11</v>
      </c>
      <c r="B11" s="104">
        <v>35200</v>
      </c>
      <c r="C11" s="108">
        <v>33172</v>
      </c>
      <c r="D11" s="106">
        <f t="shared" si="0"/>
        <v>1.0609999999999999</v>
      </c>
    </row>
    <row r="12" spans="1:4" ht="20.100000000000001" customHeight="1">
      <c r="A12" s="107" t="s">
        <v>12</v>
      </c>
      <c r="B12" s="104">
        <v>24200</v>
      </c>
      <c r="C12" s="108">
        <v>22084</v>
      </c>
      <c r="D12" s="106">
        <f t="shared" si="0"/>
        <v>1.0960000000000001</v>
      </c>
    </row>
    <row r="13" spans="1:4" ht="20.100000000000001" customHeight="1">
      <c r="A13" s="107" t="s">
        <v>13</v>
      </c>
      <c r="B13" s="104">
        <v>9500</v>
      </c>
      <c r="C13" s="108">
        <v>8596</v>
      </c>
      <c r="D13" s="106">
        <f t="shared" si="0"/>
        <v>1.105</v>
      </c>
    </row>
    <row r="14" spans="1:4" ht="20.100000000000001" customHeight="1">
      <c r="A14" s="107" t="s">
        <v>14</v>
      </c>
      <c r="B14" s="104">
        <v>45000</v>
      </c>
      <c r="C14" s="108">
        <v>-43547</v>
      </c>
      <c r="D14" s="106">
        <f>-B14/C14</f>
        <v>1.0329999999999999</v>
      </c>
    </row>
    <row r="15" spans="1:4" ht="20.100000000000001" customHeight="1">
      <c r="A15" s="107" t="s">
        <v>15</v>
      </c>
      <c r="B15" s="104">
        <v>9000</v>
      </c>
      <c r="C15" s="108">
        <v>8702</v>
      </c>
      <c r="D15" s="106">
        <f t="shared" si="0"/>
        <v>1.034</v>
      </c>
    </row>
    <row r="16" spans="1:4" ht="20.100000000000001" customHeight="1">
      <c r="A16" s="107" t="s">
        <v>16</v>
      </c>
      <c r="B16" s="104">
        <v>500</v>
      </c>
      <c r="C16" s="108">
        <v>496</v>
      </c>
      <c r="D16" s="106">
        <f t="shared" si="0"/>
        <v>1.008</v>
      </c>
    </row>
    <row r="17" spans="1:4" ht="20.100000000000001" customHeight="1">
      <c r="A17" s="107" t="s">
        <v>17</v>
      </c>
      <c r="B17" s="104">
        <v>4500</v>
      </c>
      <c r="C17" s="109">
        <v>4326</v>
      </c>
      <c r="D17" s="106">
        <f t="shared" si="0"/>
        <v>1.04</v>
      </c>
    </row>
    <row r="18" spans="1:4" ht="20.100000000000001" customHeight="1">
      <c r="A18" s="107" t="s">
        <v>18</v>
      </c>
      <c r="B18" s="104">
        <v>47000</v>
      </c>
      <c r="C18" s="111">
        <v>39137</v>
      </c>
      <c r="D18" s="106">
        <f t="shared" si="0"/>
        <v>1.2010000000000001</v>
      </c>
    </row>
    <row r="19" spans="1:4" ht="20.100000000000001" customHeight="1">
      <c r="A19" s="107" t="s">
        <v>19</v>
      </c>
      <c r="B19" s="104">
        <v>100</v>
      </c>
      <c r="C19" s="108">
        <v>71</v>
      </c>
      <c r="D19" s="106">
        <f t="shared" si="0"/>
        <v>1.4079999999999999</v>
      </c>
    </row>
    <row r="20" spans="1:4" ht="20.100000000000001" customHeight="1">
      <c r="A20" s="103" t="s">
        <v>20</v>
      </c>
      <c r="B20" s="104">
        <f>SUM(B21:B27)</f>
        <v>441000</v>
      </c>
      <c r="C20" s="108">
        <f>SUM(C21:C27)</f>
        <v>560997</v>
      </c>
      <c r="D20" s="106">
        <f t="shared" si="0"/>
        <v>0.78600000000000003</v>
      </c>
    </row>
    <row r="21" spans="1:4" ht="20.100000000000001" customHeight="1">
      <c r="A21" s="107" t="s">
        <v>21</v>
      </c>
      <c r="B21" s="104">
        <v>75300</v>
      </c>
      <c r="C21" s="108">
        <v>114994</v>
      </c>
      <c r="D21" s="106">
        <f t="shared" si="0"/>
        <v>0.65500000000000003</v>
      </c>
    </row>
    <row r="22" spans="1:4" ht="20.100000000000001" customHeight="1">
      <c r="A22" s="107" t="s">
        <v>22</v>
      </c>
      <c r="B22" s="104">
        <v>14000</v>
      </c>
      <c r="C22" s="108">
        <v>13921</v>
      </c>
      <c r="D22" s="106">
        <f t="shared" si="0"/>
        <v>1.006</v>
      </c>
    </row>
    <row r="23" spans="1:4" ht="20.100000000000001" customHeight="1">
      <c r="A23" s="107" t="s">
        <v>23</v>
      </c>
      <c r="B23" s="104">
        <v>64000</v>
      </c>
      <c r="C23" s="111">
        <v>14687</v>
      </c>
      <c r="D23" s="106">
        <f t="shared" si="0"/>
        <v>4.3579999999999997</v>
      </c>
    </row>
    <row r="24" spans="1:4" ht="20.100000000000001" customHeight="1">
      <c r="A24" s="107" t="s">
        <v>24</v>
      </c>
      <c r="B24" s="104">
        <v>5000</v>
      </c>
      <c r="C24" s="108">
        <v>6219</v>
      </c>
      <c r="D24" s="106">
        <f t="shared" si="0"/>
        <v>0.80400000000000005</v>
      </c>
    </row>
    <row r="25" spans="1:4" ht="20.100000000000001" customHeight="1">
      <c r="A25" s="107" t="s">
        <v>25</v>
      </c>
      <c r="B25" s="104">
        <v>279700</v>
      </c>
      <c r="C25" s="108">
        <v>408959</v>
      </c>
      <c r="D25" s="106">
        <f t="shared" si="0"/>
        <v>0.68400000000000005</v>
      </c>
    </row>
    <row r="26" spans="1:4" ht="20.100000000000001" customHeight="1">
      <c r="A26" s="107" t="s">
        <v>26</v>
      </c>
      <c r="B26" s="104">
        <v>1000</v>
      </c>
      <c r="C26" s="105">
        <v>111</v>
      </c>
      <c r="D26" s="106">
        <f t="shared" si="0"/>
        <v>9.0090000000000003</v>
      </c>
    </row>
    <row r="27" spans="1:4" ht="20.100000000000001" customHeight="1">
      <c r="A27" s="107" t="s">
        <v>27</v>
      </c>
      <c r="B27" s="104">
        <v>2000</v>
      </c>
      <c r="C27" s="105">
        <f>2098+8</f>
        <v>2106</v>
      </c>
      <c r="D27" s="106">
        <f t="shared" si="0"/>
        <v>0.95</v>
      </c>
    </row>
    <row r="28" spans="1:4" ht="20.100000000000001" customHeight="1">
      <c r="A28" s="113" t="s">
        <v>28</v>
      </c>
      <c r="B28" s="110">
        <f>SUM(B5+B20)</f>
        <v>1378500</v>
      </c>
      <c r="C28" s="110">
        <f>SUM(C5+C20)</f>
        <v>1312700</v>
      </c>
      <c r="D28" s="106">
        <f t="shared" si="0"/>
        <v>1.05</v>
      </c>
    </row>
    <row r="29" spans="1:4">
      <c r="A29" s="87"/>
      <c r="B29" s="116"/>
    </row>
    <row r="30" spans="1:4">
      <c r="A30" s="87"/>
      <c r="B30" s="116"/>
    </row>
    <row r="31" spans="1:4">
      <c r="A31" s="87"/>
      <c r="B31" s="116"/>
    </row>
  </sheetData>
  <mergeCells count="1">
    <mergeCell ref="A2:D2"/>
  </mergeCells>
  <phoneticPr fontId="26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40" sqref="F40"/>
    </sheetView>
  </sheetViews>
  <sheetFormatPr defaultColWidth="9" defaultRowHeight="14.25"/>
  <cols>
    <col min="1" max="1" width="38.375" customWidth="1"/>
    <col min="2" max="2" width="15.25" style="115" customWidth="1"/>
    <col min="3" max="3" width="16.25" style="115" customWidth="1"/>
    <col min="4" max="4" width="17.875" style="115" customWidth="1"/>
  </cols>
  <sheetData>
    <row r="1" spans="1:4" ht="18" customHeight="1">
      <c r="A1" s="98" t="s">
        <v>29</v>
      </c>
      <c r="B1" s="116"/>
    </row>
    <row r="2" spans="1:4" ht="18.75" customHeight="1">
      <c r="A2" s="196" t="s">
        <v>1175</v>
      </c>
      <c r="B2" s="196"/>
      <c r="C2" s="196"/>
      <c r="D2" s="196"/>
    </row>
    <row r="3" spans="1:4">
      <c r="A3" s="99"/>
      <c r="B3" s="116"/>
      <c r="D3" s="118" t="s">
        <v>1</v>
      </c>
    </row>
    <row r="4" spans="1:4" s="128" customFormat="1" ht="32.25" customHeight="1">
      <c r="A4" s="126" t="s">
        <v>30</v>
      </c>
      <c r="B4" s="126" t="s">
        <v>2</v>
      </c>
      <c r="C4" s="125" t="s">
        <v>31</v>
      </c>
      <c r="D4" s="127" t="s">
        <v>32</v>
      </c>
    </row>
    <row r="5" spans="1:4" ht="15.95" customHeight="1">
      <c r="A5" s="101" t="s">
        <v>33</v>
      </c>
      <c r="B5" s="105">
        <v>60985</v>
      </c>
      <c r="C5" s="105">
        <v>61078</v>
      </c>
      <c r="D5" s="102">
        <f>B5/C5</f>
        <v>0.998</v>
      </c>
    </row>
    <row r="6" spans="1:4" ht="15.95" customHeight="1">
      <c r="A6" s="101" t="s">
        <v>34</v>
      </c>
      <c r="B6" s="105">
        <v>684</v>
      </c>
      <c r="C6" s="105">
        <v>684</v>
      </c>
      <c r="D6" s="102">
        <f t="shared" ref="D6:D29" si="0">B6/C6</f>
        <v>1</v>
      </c>
    </row>
    <row r="7" spans="1:4" ht="15.95" customHeight="1">
      <c r="A7" s="101" t="s">
        <v>35</v>
      </c>
      <c r="B7" s="105">
        <v>76169</v>
      </c>
      <c r="C7" s="105">
        <v>51776</v>
      </c>
      <c r="D7" s="102">
        <f t="shared" si="0"/>
        <v>1.4710000000000001</v>
      </c>
    </row>
    <row r="8" spans="1:4" ht="15.95" customHeight="1">
      <c r="A8" s="101" t="s">
        <v>36</v>
      </c>
      <c r="B8" s="105">
        <v>338237</v>
      </c>
      <c r="C8" s="105">
        <v>331546</v>
      </c>
      <c r="D8" s="102">
        <f t="shared" si="0"/>
        <v>1.02</v>
      </c>
    </row>
    <row r="9" spans="1:4" ht="15.95" customHeight="1">
      <c r="A9" s="101" t="s">
        <v>37</v>
      </c>
      <c r="B9" s="105">
        <v>17567</v>
      </c>
      <c r="C9" s="105">
        <v>15921</v>
      </c>
      <c r="D9" s="102">
        <f t="shared" si="0"/>
        <v>1.103</v>
      </c>
    </row>
    <row r="10" spans="1:4" ht="15.95" customHeight="1">
      <c r="A10" s="101" t="s">
        <v>38</v>
      </c>
      <c r="B10" s="105">
        <v>12386</v>
      </c>
      <c r="C10" s="105">
        <v>12434</v>
      </c>
      <c r="D10" s="102">
        <f t="shared" si="0"/>
        <v>0.996</v>
      </c>
    </row>
    <row r="11" spans="1:4" ht="15.95" customHeight="1">
      <c r="A11" s="101" t="s">
        <v>39</v>
      </c>
      <c r="B11" s="105">
        <v>240089</v>
      </c>
      <c r="C11" s="105">
        <v>234210</v>
      </c>
      <c r="D11" s="102">
        <f t="shared" si="0"/>
        <v>1.0249999999999999</v>
      </c>
    </row>
    <row r="12" spans="1:4" ht="15.95" customHeight="1">
      <c r="A12" s="101" t="s">
        <v>40</v>
      </c>
      <c r="B12" s="105">
        <v>148164</v>
      </c>
      <c r="C12" s="105">
        <v>147947</v>
      </c>
      <c r="D12" s="102">
        <f t="shared" si="0"/>
        <v>1.0009999999999999</v>
      </c>
    </row>
    <row r="13" spans="1:4" ht="15.95" customHeight="1">
      <c r="A13" s="101" t="s">
        <v>41</v>
      </c>
      <c r="B13" s="105">
        <v>2397</v>
      </c>
      <c r="C13" s="105">
        <v>1673</v>
      </c>
      <c r="D13" s="102">
        <f t="shared" si="0"/>
        <v>1.4330000000000001</v>
      </c>
    </row>
    <row r="14" spans="1:4" ht="15.95" customHeight="1">
      <c r="A14" s="101" t="s">
        <v>42</v>
      </c>
      <c r="B14" s="105">
        <v>94062</v>
      </c>
      <c r="C14" s="105">
        <v>52653</v>
      </c>
      <c r="D14" s="102">
        <f t="shared" si="0"/>
        <v>1.786</v>
      </c>
    </row>
    <row r="15" spans="1:4" ht="15.95" customHeight="1">
      <c r="A15" s="101" t="s">
        <v>43</v>
      </c>
      <c r="B15" s="105">
        <v>54950</v>
      </c>
      <c r="C15" s="105">
        <v>57878</v>
      </c>
      <c r="D15" s="102">
        <f t="shared" si="0"/>
        <v>0.94899999999999995</v>
      </c>
    </row>
    <row r="16" spans="1:4" ht="15.95" customHeight="1">
      <c r="A16" s="101" t="s">
        <v>44</v>
      </c>
      <c r="B16" s="105">
        <v>11018</v>
      </c>
      <c r="C16" s="105">
        <v>11049</v>
      </c>
      <c r="D16" s="102">
        <f t="shared" si="0"/>
        <v>0.997</v>
      </c>
    </row>
    <row r="17" spans="1:4" ht="15.95" customHeight="1">
      <c r="A17" s="101" t="s">
        <v>45</v>
      </c>
      <c r="B17" s="105">
        <v>29457</v>
      </c>
      <c r="C17" s="105">
        <v>18668</v>
      </c>
      <c r="D17" s="102">
        <f t="shared" si="0"/>
        <v>1.5780000000000001</v>
      </c>
    </row>
    <row r="18" spans="1:4" ht="15.95" customHeight="1">
      <c r="A18" s="101" t="s">
        <v>46</v>
      </c>
      <c r="B18" s="105">
        <v>207990</v>
      </c>
      <c r="C18" s="105">
        <v>101053</v>
      </c>
      <c r="D18" s="102">
        <f t="shared" si="0"/>
        <v>2.0579999999999998</v>
      </c>
    </row>
    <row r="19" spans="1:4" ht="15.95" customHeight="1">
      <c r="A19" s="160" t="s">
        <v>1176</v>
      </c>
      <c r="B19" s="161">
        <v>913</v>
      </c>
      <c r="C19" s="161"/>
      <c r="D19" s="162"/>
    </row>
    <row r="20" spans="1:4" ht="15.95" customHeight="1">
      <c r="A20" s="101" t="s">
        <v>1177</v>
      </c>
      <c r="B20" s="105">
        <v>7634</v>
      </c>
      <c r="C20" s="105">
        <v>6427</v>
      </c>
      <c r="D20" s="102">
        <f t="shared" si="0"/>
        <v>1.1879999999999999</v>
      </c>
    </row>
    <row r="21" spans="1:4" ht="15.95" customHeight="1">
      <c r="A21" s="101" t="s">
        <v>1178</v>
      </c>
      <c r="B21" s="105">
        <v>50159</v>
      </c>
      <c r="C21" s="105">
        <v>48328</v>
      </c>
      <c r="D21" s="102">
        <f t="shared" si="0"/>
        <v>1.038</v>
      </c>
    </row>
    <row r="22" spans="1:4" ht="15.95" customHeight="1">
      <c r="A22" s="101" t="s">
        <v>1179</v>
      </c>
      <c r="B22" s="105">
        <v>4507</v>
      </c>
      <c r="C22" s="105">
        <v>5398</v>
      </c>
      <c r="D22" s="102">
        <f t="shared" si="0"/>
        <v>0.83499999999999996</v>
      </c>
    </row>
    <row r="23" spans="1:4" ht="15.95" customHeight="1">
      <c r="A23" s="49" t="s">
        <v>1180</v>
      </c>
      <c r="B23" s="105">
        <v>5012</v>
      </c>
      <c r="C23" s="105">
        <v>4729</v>
      </c>
      <c r="D23" s="102">
        <f t="shared" si="0"/>
        <v>1.06</v>
      </c>
    </row>
    <row r="24" spans="1:4" ht="15.95" customHeight="1">
      <c r="A24" s="49" t="s">
        <v>1181</v>
      </c>
      <c r="B24" s="105">
        <v>30000</v>
      </c>
      <c r="C24" s="105">
        <v>27900</v>
      </c>
      <c r="D24" s="102">
        <f t="shared" si="0"/>
        <v>1.075</v>
      </c>
    </row>
    <row r="25" spans="1:4" ht="15.95" customHeight="1">
      <c r="A25" s="49" t="s">
        <v>1182</v>
      </c>
      <c r="B25" s="105">
        <v>87009</v>
      </c>
      <c r="C25" s="105">
        <v>30538</v>
      </c>
      <c r="D25" s="102">
        <f t="shared" si="0"/>
        <v>2.8490000000000002</v>
      </c>
    </row>
    <row r="26" spans="1:4" ht="15.95" customHeight="1">
      <c r="A26" s="101" t="s">
        <v>1183</v>
      </c>
      <c r="B26" s="105">
        <v>29355</v>
      </c>
      <c r="C26" s="105">
        <v>27850</v>
      </c>
      <c r="D26" s="102">
        <f t="shared" si="0"/>
        <v>1.054</v>
      </c>
    </row>
    <row r="27" spans="1:4" ht="15.95" customHeight="1">
      <c r="A27" s="97" t="s">
        <v>47</v>
      </c>
      <c r="B27" s="119">
        <f>SUM(B5:B26)</f>
        <v>1508744</v>
      </c>
      <c r="C27" s="105">
        <f>SUM(C5:C26)</f>
        <v>1249740</v>
      </c>
      <c r="D27" s="102">
        <f t="shared" si="0"/>
        <v>1.2070000000000001</v>
      </c>
    </row>
    <row r="28" spans="1:4" ht="15.95" customHeight="1">
      <c r="A28" s="88" t="s">
        <v>48</v>
      </c>
      <c r="B28" s="163">
        <v>47927</v>
      </c>
      <c r="C28" s="120">
        <v>105004</v>
      </c>
      <c r="D28" s="102">
        <f t="shared" si="0"/>
        <v>0.45600000000000002</v>
      </c>
    </row>
    <row r="29" spans="1:4" ht="15.95" customHeight="1">
      <c r="A29" s="88" t="s">
        <v>49</v>
      </c>
      <c r="B29" s="163">
        <f>B34</f>
        <v>54517</v>
      </c>
      <c r="C29" s="120">
        <f>SUM(C30+C34)</f>
        <v>43569</v>
      </c>
      <c r="D29" s="102">
        <f t="shared" si="0"/>
        <v>1.2509999999999999</v>
      </c>
    </row>
    <row r="30" spans="1:4" ht="15.95" customHeight="1">
      <c r="A30" s="90" t="s">
        <v>50</v>
      </c>
      <c r="B30" s="164"/>
      <c r="C30" s="120"/>
      <c r="D30" s="91"/>
    </row>
    <row r="31" spans="1:4" ht="15.95" customHeight="1">
      <c r="A31" s="90" t="s">
        <v>51</v>
      </c>
      <c r="B31" s="164"/>
      <c r="C31" s="120"/>
      <c r="D31" s="91"/>
    </row>
    <row r="32" spans="1:4" ht="15.95" customHeight="1">
      <c r="A32" s="92" t="s">
        <v>52</v>
      </c>
      <c r="B32" s="164"/>
      <c r="C32" s="120"/>
      <c r="D32" s="91"/>
    </row>
    <row r="33" spans="1:4" ht="15.95" customHeight="1">
      <c r="A33" s="92" t="s">
        <v>53</v>
      </c>
      <c r="B33" s="164"/>
      <c r="C33" s="120"/>
      <c r="D33" s="91"/>
    </row>
    <row r="34" spans="1:4" ht="15.95" customHeight="1">
      <c r="A34" s="90" t="s">
        <v>54</v>
      </c>
      <c r="B34" s="164">
        <v>54517</v>
      </c>
      <c r="C34" s="120">
        <v>43569</v>
      </c>
      <c r="D34" s="102">
        <f>B34/C34</f>
        <v>1.2509999999999999</v>
      </c>
    </row>
    <row r="35" spans="1:4" ht="15.95" customHeight="1">
      <c r="A35" s="93" t="s">
        <v>55</v>
      </c>
      <c r="B35" s="120"/>
      <c r="C35" s="120"/>
      <c r="D35" s="121"/>
    </row>
    <row r="36" spans="1:4" ht="15.95" customHeight="1">
      <c r="A36" s="92" t="s">
        <v>56</v>
      </c>
      <c r="B36" s="120"/>
      <c r="C36" s="120"/>
      <c r="D36" s="121"/>
    </row>
    <row r="37" spans="1:4" ht="15.95" customHeight="1">
      <c r="A37" s="94" t="s">
        <v>57</v>
      </c>
      <c r="B37" s="120"/>
      <c r="C37" s="120"/>
      <c r="D37" s="121"/>
    </row>
    <row r="38" spans="1:4" ht="15.95" customHeight="1">
      <c r="A38" s="95" t="s">
        <v>58</v>
      </c>
      <c r="B38" s="120"/>
      <c r="C38" s="120"/>
      <c r="D38" s="121"/>
    </row>
    <row r="39" spans="1:4" ht="15.95" customHeight="1">
      <c r="A39" s="95" t="s">
        <v>59</v>
      </c>
      <c r="B39" s="120"/>
      <c r="C39" s="120"/>
      <c r="D39" s="121"/>
    </row>
    <row r="40" spans="1:4" ht="15.95" customHeight="1">
      <c r="A40" s="95" t="s">
        <v>60</v>
      </c>
      <c r="B40" s="120"/>
      <c r="C40" s="120"/>
      <c r="D40" s="121"/>
    </row>
    <row r="41" spans="1:4" ht="15.95" customHeight="1">
      <c r="A41" s="96" t="s">
        <v>61</v>
      </c>
      <c r="B41" s="120"/>
      <c r="C41" s="120"/>
      <c r="D41" s="121"/>
    </row>
    <row r="42" spans="1:4" ht="15.95" customHeight="1">
      <c r="A42" s="89" t="s">
        <v>62</v>
      </c>
      <c r="B42" s="120"/>
      <c r="C42" s="120"/>
      <c r="D42" s="121"/>
    </row>
    <row r="43" spans="1:4" ht="15.95" customHeight="1">
      <c r="A43" s="97" t="s">
        <v>47</v>
      </c>
      <c r="B43" s="120">
        <f>B27+B28+B29</f>
        <v>1611188</v>
      </c>
      <c r="C43" s="120">
        <f>C27+C28+C29</f>
        <v>1398313</v>
      </c>
      <c r="D43" s="102">
        <f>B43/C43</f>
        <v>1.1519999999999999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5"/>
  <sheetViews>
    <sheetView topLeftCell="A1202" workbookViewId="0">
      <selection activeCell="I1259" sqref="I1259"/>
    </sheetView>
  </sheetViews>
  <sheetFormatPr defaultColWidth="9" defaultRowHeight="14.25"/>
  <cols>
    <col min="1" max="1" width="27.5" style="183" customWidth="1"/>
    <col min="2" max="2" width="17.875" style="183" customWidth="1"/>
    <col min="3" max="3" width="11.5" style="183" customWidth="1"/>
    <col min="4" max="4" width="22.625" style="184" customWidth="1"/>
    <col min="5" max="16384" width="9" style="130"/>
  </cols>
  <sheetData>
    <row r="1" spans="1:4" ht="18" customHeight="1">
      <c r="A1" s="176" t="s">
        <v>1316</v>
      </c>
      <c r="B1" s="177"/>
      <c r="C1" s="178"/>
      <c r="D1" s="178"/>
    </row>
    <row r="2" spans="1:4" s="86" customFormat="1" ht="20.25">
      <c r="A2" s="196" t="s">
        <v>1315</v>
      </c>
      <c r="B2" s="196"/>
      <c r="C2" s="196"/>
      <c r="D2" s="196"/>
    </row>
    <row r="3" spans="1:4" ht="20.25" customHeight="1">
      <c r="A3" s="99"/>
      <c r="B3" s="177"/>
      <c r="C3" s="178"/>
      <c r="D3" s="118" t="s">
        <v>1</v>
      </c>
    </row>
    <row r="4" spans="1:4" ht="36" customHeight="1">
      <c r="A4" s="133" t="s">
        <v>1314</v>
      </c>
      <c r="B4" s="133" t="s">
        <v>1313</v>
      </c>
      <c r="C4" s="133" t="s">
        <v>1312</v>
      </c>
      <c r="D4" s="129" t="s">
        <v>64</v>
      </c>
    </row>
    <row r="5" spans="1:4" ht="20.100000000000001" customHeight="1">
      <c r="A5" s="165" t="s">
        <v>1184</v>
      </c>
      <c r="B5" s="165">
        <f>SUM(B6,B18,B27,B38,B49,B60,B71,,B79,B101,B110,,B133,B140,B148,B154,B161,B168,B175,B182,B189,B216,B234,B231)</f>
        <v>45594</v>
      </c>
      <c r="C5" s="165">
        <f>SUM(C6,C18,C27,C38,C49,C60,C71,,C79,C101,C110,,C133,C140,C148,C154,C161,C168,C175,C182,C189,C216,C234)</f>
        <v>41777</v>
      </c>
      <c r="D5" s="166">
        <f>B5/C5</f>
        <v>1.091</v>
      </c>
    </row>
    <row r="6" spans="1:4" ht="20.100000000000001" customHeight="1">
      <c r="A6" s="167" t="s">
        <v>65</v>
      </c>
      <c r="B6" s="167">
        <f>SUM(B7:B17)</f>
        <v>1195</v>
      </c>
      <c r="C6" s="167">
        <f>SUM(C7:C17)</f>
        <v>965</v>
      </c>
      <c r="D6" s="166">
        <f t="shared" ref="D6:D69" si="0">B6/C6</f>
        <v>1.238</v>
      </c>
    </row>
    <row r="7" spans="1:4" ht="20.100000000000001" customHeight="1">
      <c r="A7" s="146" t="s">
        <v>66</v>
      </c>
      <c r="B7" s="179">
        <f>717-49</f>
        <v>668</v>
      </c>
      <c r="C7" s="179">
        <v>776</v>
      </c>
      <c r="D7" s="166">
        <f t="shared" si="0"/>
        <v>0.86099999999999999</v>
      </c>
    </row>
    <row r="8" spans="1:4" ht="20.100000000000001" customHeight="1">
      <c r="A8" s="146" t="s">
        <v>67</v>
      </c>
      <c r="B8" s="179">
        <v>23</v>
      </c>
      <c r="C8" s="179"/>
      <c r="D8" s="166"/>
    </row>
    <row r="9" spans="1:4" ht="20.100000000000001" customHeight="1">
      <c r="A9" s="146" t="s">
        <v>68</v>
      </c>
      <c r="B9" s="179">
        <v>0</v>
      </c>
      <c r="C9" s="179"/>
      <c r="D9" s="166"/>
    </row>
    <row r="10" spans="1:4" ht="20.100000000000001" customHeight="1">
      <c r="A10" s="146" t="s">
        <v>69</v>
      </c>
      <c r="B10" s="179">
        <v>170</v>
      </c>
      <c r="C10" s="179">
        <v>170</v>
      </c>
      <c r="D10" s="166">
        <f t="shared" si="0"/>
        <v>1</v>
      </c>
    </row>
    <row r="11" spans="1:4" ht="20.100000000000001" customHeight="1">
      <c r="A11" s="146" t="s">
        <v>70</v>
      </c>
      <c r="B11" s="179">
        <v>0</v>
      </c>
      <c r="C11" s="179"/>
      <c r="D11" s="166"/>
    </row>
    <row r="12" spans="1:4" ht="20.100000000000001" customHeight="1">
      <c r="A12" s="146" t="s">
        <v>71</v>
      </c>
      <c r="B12" s="179">
        <v>0</v>
      </c>
      <c r="C12" s="179"/>
      <c r="D12" s="166"/>
    </row>
    <row r="13" spans="1:4" ht="20.100000000000001" customHeight="1">
      <c r="A13" s="146" t="s">
        <v>72</v>
      </c>
      <c r="B13" s="179">
        <v>205</v>
      </c>
      <c r="C13" s="179"/>
      <c r="D13" s="166"/>
    </row>
    <row r="14" spans="1:4" ht="20.100000000000001" customHeight="1">
      <c r="A14" s="146" t="s">
        <v>73</v>
      </c>
      <c r="B14" s="179">
        <v>0</v>
      </c>
      <c r="C14" s="179"/>
      <c r="D14" s="166"/>
    </row>
    <row r="15" spans="1:4" ht="20.100000000000001" customHeight="1">
      <c r="A15" s="146" t="s">
        <v>74</v>
      </c>
      <c r="B15" s="146">
        <v>0</v>
      </c>
      <c r="C15" s="146"/>
      <c r="D15" s="166"/>
    </row>
    <row r="16" spans="1:4" ht="20.100000000000001" customHeight="1">
      <c r="A16" s="146" t="s">
        <v>75</v>
      </c>
      <c r="B16" s="146">
        <v>129</v>
      </c>
      <c r="C16" s="146">
        <v>19</v>
      </c>
      <c r="D16" s="166">
        <f t="shared" si="0"/>
        <v>6.7889999999999997</v>
      </c>
    </row>
    <row r="17" spans="1:4" ht="20.100000000000001" customHeight="1">
      <c r="A17" s="146" t="s">
        <v>76</v>
      </c>
      <c r="B17" s="146">
        <v>0</v>
      </c>
      <c r="C17" s="146"/>
      <c r="D17" s="166"/>
    </row>
    <row r="18" spans="1:4" ht="20.100000000000001" customHeight="1">
      <c r="A18" s="168" t="s">
        <v>77</v>
      </c>
      <c r="B18" s="168">
        <f>SUM(B19:B26)</f>
        <v>774</v>
      </c>
      <c r="C18" s="168">
        <f>SUM(C19:C26)</f>
        <v>794</v>
      </c>
      <c r="D18" s="166">
        <f t="shared" si="0"/>
        <v>0.97499999999999998</v>
      </c>
    </row>
    <row r="19" spans="1:4" ht="20.100000000000001" customHeight="1">
      <c r="A19" s="146" t="s">
        <v>66</v>
      </c>
      <c r="B19" s="146">
        <v>299</v>
      </c>
      <c r="C19" s="146">
        <v>334</v>
      </c>
      <c r="D19" s="166">
        <f t="shared" si="0"/>
        <v>0.89500000000000002</v>
      </c>
    </row>
    <row r="20" spans="1:4" ht="20.100000000000001" customHeight="1">
      <c r="A20" s="146" t="s">
        <v>67</v>
      </c>
      <c r="B20" s="146">
        <v>5</v>
      </c>
      <c r="C20" s="146"/>
      <c r="D20" s="166"/>
    </row>
    <row r="21" spans="1:4" ht="20.100000000000001" customHeight="1">
      <c r="A21" s="146" t="s">
        <v>68</v>
      </c>
      <c r="B21" s="146">
        <v>0</v>
      </c>
      <c r="C21" s="146"/>
      <c r="D21" s="166"/>
    </row>
    <row r="22" spans="1:4" ht="20.100000000000001" customHeight="1">
      <c r="A22" s="146" t="s">
        <v>78</v>
      </c>
      <c r="B22" s="146">
        <v>150</v>
      </c>
      <c r="C22" s="146">
        <v>150</v>
      </c>
      <c r="D22" s="166">
        <f t="shared" si="0"/>
        <v>1</v>
      </c>
    </row>
    <row r="23" spans="1:4" ht="20.100000000000001" customHeight="1">
      <c r="A23" s="146" t="s">
        <v>79</v>
      </c>
      <c r="B23" s="146">
        <v>0</v>
      </c>
      <c r="C23" s="146"/>
      <c r="D23" s="166"/>
    </row>
    <row r="24" spans="1:4" ht="20.100000000000001" customHeight="1">
      <c r="A24" s="146" t="s">
        <v>80</v>
      </c>
      <c r="B24" s="146">
        <v>208</v>
      </c>
      <c r="C24" s="146">
        <v>207</v>
      </c>
      <c r="D24" s="166">
        <f t="shared" si="0"/>
        <v>1.0049999999999999</v>
      </c>
    </row>
    <row r="25" spans="1:4" ht="20.100000000000001" customHeight="1">
      <c r="A25" s="146" t="s">
        <v>75</v>
      </c>
      <c r="B25" s="146">
        <v>112</v>
      </c>
      <c r="C25" s="146">
        <v>98</v>
      </c>
      <c r="D25" s="166">
        <f t="shared" si="0"/>
        <v>1.143</v>
      </c>
    </row>
    <row r="26" spans="1:4" ht="20.100000000000001" customHeight="1">
      <c r="A26" s="146" t="s">
        <v>81</v>
      </c>
      <c r="B26" s="146">
        <v>0</v>
      </c>
      <c r="C26" s="146">
        <v>5</v>
      </c>
      <c r="D26" s="166"/>
    </row>
    <row r="27" spans="1:4" ht="20.100000000000001" customHeight="1">
      <c r="A27" s="168" t="s">
        <v>82</v>
      </c>
      <c r="B27" s="168">
        <f>SUM(B28:B37)</f>
        <v>14676</v>
      </c>
      <c r="C27" s="168">
        <f>SUM(C28:C37)</f>
        <v>12309</v>
      </c>
      <c r="D27" s="166">
        <f t="shared" si="0"/>
        <v>1.1919999999999999</v>
      </c>
    </row>
    <row r="28" spans="1:4" ht="20.100000000000001" customHeight="1">
      <c r="A28" s="146" t="s">
        <v>66</v>
      </c>
      <c r="B28" s="146">
        <f>12407-8932</f>
        <v>3475</v>
      </c>
      <c r="C28" s="146">
        <v>3419</v>
      </c>
      <c r="D28" s="166">
        <f t="shared" si="0"/>
        <v>1.016</v>
      </c>
    </row>
    <row r="29" spans="1:4" ht="20.100000000000001" customHeight="1">
      <c r="A29" s="146" t="s">
        <v>67</v>
      </c>
      <c r="B29" s="146">
        <v>409</v>
      </c>
      <c r="C29" s="146">
        <v>458</v>
      </c>
      <c r="D29" s="166">
        <f t="shared" si="0"/>
        <v>0.89300000000000002</v>
      </c>
    </row>
    <row r="30" spans="1:4" ht="20.100000000000001" customHeight="1">
      <c r="A30" s="146" t="s">
        <v>68</v>
      </c>
      <c r="B30" s="146">
        <v>4512</v>
      </c>
      <c r="C30" s="146">
        <v>4937</v>
      </c>
      <c r="D30" s="166">
        <f t="shared" si="0"/>
        <v>0.91400000000000003</v>
      </c>
    </row>
    <row r="31" spans="1:4" ht="20.100000000000001" customHeight="1">
      <c r="A31" s="146" t="s">
        <v>83</v>
      </c>
      <c r="B31" s="146">
        <v>0</v>
      </c>
      <c r="C31" s="146"/>
      <c r="D31" s="166"/>
    </row>
    <row r="32" spans="1:4" ht="20.100000000000001" customHeight="1">
      <c r="A32" s="146" t="s">
        <v>84</v>
      </c>
      <c r="B32" s="146">
        <v>459</v>
      </c>
      <c r="C32" s="146">
        <v>660</v>
      </c>
      <c r="D32" s="166">
        <f t="shared" si="0"/>
        <v>0.69499999999999995</v>
      </c>
    </row>
    <row r="33" spans="1:4" ht="20.100000000000001" customHeight="1">
      <c r="A33" s="146" t="s">
        <v>85</v>
      </c>
      <c r="B33" s="146">
        <v>0</v>
      </c>
      <c r="C33" s="146"/>
      <c r="D33" s="166"/>
    </row>
    <row r="34" spans="1:4" ht="20.100000000000001" customHeight="1">
      <c r="A34" s="146" t="s">
        <v>86</v>
      </c>
      <c r="B34" s="146">
        <v>0</v>
      </c>
      <c r="C34" s="146">
        <v>278</v>
      </c>
      <c r="D34" s="166"/>
    </row>
    <row r="35" spans="1:4" ht="20.100000000000001" customHeight="1">
      <c r="A35" s="146" t="s">
        <v>87</v>
      </c>
      <c r="B35" s="146">
        <v>0</v>
      </c>
      <c r="C35" s="146"/>
      <c r="D35" s="166"/>
    </row>
    <row r="36" spans="1:4" ht="20.100000000000001" customHeight="1">
      <c r="A36" s="146" t="s">
        <v>75</v>
      </c>
      <c r="B36" s="146">
        <f>8703-6094</f>
        <v>2609</v>
      </c>
      <c r="C36" s="146">
        <v>2408</v>
      </c>
      <c r="D36" s="166">
        <f t="shared" si="0"/>
        <v>1.083</v>
      </c>
    </row>
    <row r="37" spans="1:4" ht="20.100000000000001" customHeight="1">
      <c r="A37" s="146" t="s">
        <v>1185</v>
      </c>
      <c r="B37" s="146">
        <v>3212</v>
      </c>
      <c r="C37" s="146">
        <v>149</v>
      </c>
      <c r="D37" s="166">
        <f t="shared" si="0"/>
        <v>21.556999999999999</v>
      </c>
    </row>
    <row r="38" spans="1:4" ht="20.100000000000001" customHeight="1">
      <c r="A38" s="168" t="s">
        <v>88</v>
      </c>
      <c r="B38" s="168">
        <f>SUM(B39:B48)</f>
        <v>1182</v>
      </c>
      <c r="C38" s="168">
        <f>SUM(C39:C48)</f>
        <v>1715</v>
      </c>
      <c r="D38" s="166">
        <f t="shared" si="0"/>
        <v>0.68899999999999995</v>
      </c>
    </row>
    <row r="39" spans="1:4" ht="20.100000000000001" customHeight="1">
      <c r="A39" s="146" t="s">
        <v>66</v>
      </c>
      <c r="B39" s="146">
        <v>551</v>
      </c>
      <c r="C39" s="146">
        <v>548</v>
      </c>
      <c r="D39" s="166">
        <f t="shared" si="0"/>
        <v>1.0049999999999999</v>
      </c>
    </row>
    <row r="40" spans="1:4" ht="20.100000000000001" customHeight="1">
      <c r="A40" s="146" t="s">
        <v>67</v>
      </c>
      <c r="B40" s="146">
        <v>427</v>
      </c>
      <c r="C40" s="146">
        <v>712</v>
      </c>
      <c r="D40" s="166">
        <f t="shared" si="0"/>
        <v>0.6</v>
      </c>
    </row>
    <row r="41" spans="1:4" ht="20.100000000000001" customHeight="1">
      <c r="A41" s="146" t="s">
        <v>68</v>
      </c>
      <c r="B41" s="146">
        <v>0</v>
      </c>
      <c r="C41" s="146"/>
      <c r="D41" s="166"/>
    </row>
    <row r="42" spans="1:4" ht="20.100000000000001" customHeight="1">
      <c r="A42" s="146" t="s">
        <v>89</v>
      </c>
      <c r="B42" s="146">
        <v>0</v>
      </c>
      <c r="C42" s="146"/>
      <c r="D42" s="166"/>
    </row>
    <row r="43" spans="1:4" ht="20.100000000000001" customHeight="1">
      <c r="A43" s="146" t="s">
        <v>90</v>
      </c>
      <c r="B43" s="146">
        <v>0</v>
      </c>
      <c r="C43" s="146"/>
      <c r="D43" s="166"/>
    </row>
    <row r="44" spans="1:4" ht="20.100000000000001" customHeight="1">
      <c r="A44" s="146" t="s">
        <v>91</v>
      </c>
      <c r="B44" s="146">
        <v>0</v>
      </c>
      <c r="C44" s="146"/>
      <c r="D44" s="166"/>
    </row>
    <row r="45" spans="1:4" ht="20.100000000000001" customHeight="1">
      <c r="A45" s="146" t="s">
        <v>92</v>
      </c>
      <c r="B45" s="146">
        <v>0</v>
      </c>
      <c r="C45" s="146"/>
      <c r="D45" s="166"/>
    </row>
    <row r="46" spans="1:4" ht="20.100000000000001" customHeight="1">
      <c r="A46" s="146" t="s">
        <v>93</v>
      </c>
      <c r="B46" s="146">
        <v>50</v>
      </c>
      <c r="C46" s="146">
        <v>41</v>
      </c>
      <c r="D46" s="166">
        <f t="shared" si="0"/>
        <v>1.22</v>
      </c>
    </row>
    <row r="47" spans="1:4" ht="20.100000000000001" customHeight="1">
      <c r="A47" s="146" t="s">
        <v>75</v>
      </c>
      <c r="B47" s="146">
        <v>154</v>
      </c>
      <c r="C47" s="146">
        <v>149</v>
      </c>
      <c r="D47" s="166">
        <f t="shared" si="0"/>
        <v>1.034</v>
      </c>
    </row>
    <row r="48" spans="1:4" ht="20.100000000000001" customHeight="1">
      <c r="A48" s="146" t="s">
        <v>94</v>
      </c>
      <c r="B48" s="146">
        <v>0</v>
      </c>
      <c r="C48" s="146">
        <v>265</v>
      </c>
      <c r="D48" s="166"/>
    </row>
    <row r="49" spans="1:4" ht="20.100000000000001" customHeight="1">
      <c r="A49" s="168" t="s">
        <v>95</v>
      </c>
      <c r="B49" s="168">
        <f>SUM(B50:B59)</f>
        <v>1023</v>
      </c>
      <c r="C49" s="168">
        <f>SUM(C50:C59)</f>
        <v>1504</v>
      </c>
      <c r="D49" s="166">
        <f t="shared" si="0"/>
        <v>0.68</v>
      </c>
    </row>
    <row r="50" spans="1:4" ht="20.100000000000001" customHeight="1">
      <c r="A50" s="146" t="s">
        <v>66</v>
      </c>
      <c r="B50" s="146">
        <v>432</v>
      </c>
      <c r="C50" s="146">
        <v>400</v>
      </c>
      <c r="D50" s="166">
        <f t="shared" si="0"/>
        <v>1.08</v>
      </c>
    </row>
    <row r="51" spans="1:4" ht="20.100000000000001" customHeight="1">
      <c r="A51" s="146" t="s">
        <v>67</v>
      </c>
      <c r="B51" s="146">
        <v>34</v>
      </c>
      <c r="C51" s="146">
        <v>34</v>
      </c>
      <c r="D51" s="166">
        <f t="shared" si="0"/>
        <v>1</v>
      </c>
    </row>
    <row r="52" spans="1:4" ht="20.100000000000001" customHeight="1">
      <c r="A52" s="146" t="s">
        <v>68</v>
      </c>
      <c r="B52" s="146">
        <v>0</v>
      </c>
      <c r="C52" s="146"/>
      <c r="D52" s="166"/>
    </row>
    <row r="53" spans="1:4" ht="20.100000000000001" customHeight="1">
      <c r="A53" s="146" t="s">
        <v>96</v>
      </c>
      <c r="B53" s="146">
        <v>0</v>
      </c>
      <c r="C53" s="146"/>
      <c r="D53" s="166"/>
    </row>
    <row r="54" spans="1:4" ht="20.100000000000001" customHeight="1">
      <c r="A54" s="146" t="s">
        <v>97</v>
      </c>
      <c r="B54" s="146">
        <v>0</v>
      </c>
      <c r="C54" s="146"/>
      <c r="D54" s="166"/>
    </row>
    <row r="55" spans="1:4" ht="20.100000000000001" customHeight="1">
      <c r="A55" s="146" t="s">
        <v>98</v>
      </c>
      <c r="B55" s="146">
        <v>0</v>
      </c>
      <c r="C55" s="146"/>
      <c r="D55" s="166"/>
    </row>
    <row r="56" spans="1:4" ht="20.100000000000001" customHeight="1">
      <c r="A56" s="146" t="s">
        <v>99</v>
      </c>
      <c r="B56" s="146">
        <v>231</v>
      </c>
      <c r="C56" s="146">
        <v>758</v>
      </c>
      <c r="D56" s="166">
        <f t="shared" si="0"/>
        <v>0.30499999999999999</v>
      </c>
    </row>
    <row r="57" spans="1:4" ht="20.100000000000001" customHeight="1">
      <c r="A57" s="146" t="s">
        <v>100</v>
      </c>
      <c r="B57" s="146">
        <v>248</v>
      </c>
      <c r="C57" s="146">
        <v>238</v>
      </c>
      <c r="D57" s="166">
        <f t="shared" si="0"/>
        <v>1.042</v>
      </c>
    </row>
    <row r="58" spans="1:4" ht="20.100000000000001" customHeight="1">
      <c r="A58" s="146" t="s">
        <v>75</v>
      </c>
      <c r="B58" s="146">
        <v>78</v>
      </c>
      <c r="C58" s="146">
        <v>74</v>
      </c>
      <c r="D58" s="166">
        <f t="shared" si="0"/>
        <v>1.054</v>
      </c>
    </row>
    <row r="59" spans="1:4" ht="20.100000000000001" customHeight="1">
      <c r="A59" s="146" t="s">
        <v>101</v>
      </c>
      <c r="B59" s="146">
        <v>0</v>
      </c>
      <c r="C59" s="146"/>
      <c r="D59" s="166"/>
    </row>
    <row r="60" spans="1:4" ht="20.100000000000001" customHeight="1">
      <c r="A60" s="168" t="s">
        <v>102</v>
      </c>
      <c r="B60" s="168">
        <f>SUM(B61:B70)</f>
        <v>3855</v>
      </c>
      <c r="C60" s="168">
        <f>SUM(C61:C70)</f>
        <v>3360</v>
      </c>
      <c r="D60" s="166">
        <f t="shared" si="0"/>
        <v>1.147</v>
      </c>
    </row>
    <row r="61" spans="1:4" ht="20.100000000000001" customHeight="1">
      <c r="A61" s="146" t="s">
        <v>66</v>
      </c>
      <c r="B61" s="146">
        <v>326</v>
      </c>
      <c r="C61" s="146">
        <v>353</v>
      </c>
      <c r="D61" s="166">
        <f t="shared" si="0"/>
        <v>0.92400000000000004</v>
      </c>
    </row>
    <row r="62" spans="1:4" ht="20.100000000000001" customHeight="1">
      <c r="A62" s="146" t="s">
        <v>67</v>
      </c>
      <c r="B62" s="146">
        <v>0</v>
      </c>
      <c r="C62" s="146"/>
      <c r="D62" s="166"/>
    </row>
    <row r="63" spans="1:4" ht="20.100000000000001" customHeight="1">
      <c r="A63" s="146" t="s">
        <v>68</v>
      </c>
      <c r="B63" s="146">
        <v>0</v>
      </c>
      <c r="C63" s="146"/>
      <c r="D63" s="166"/>
    </row>
    <row r="64" spans="1:4" ht="20.100000000000001" customHeight="1">
      <c r="A64" s="146" t="s">
        <v>103</v>
      </c>
      <c r="B64" s="146">
        <v>0</v>
      </c>
      <c r="C64" s="146"/>
      <c r="D64" s="166"/>
    </row>
    <row r="65" spans="1:4" ht="20.100000000000001" customHeight="1">
      <c r="A65" s="146" t="s">
        <v>104</v>
      </c>
      <c r="B65" s="146">
        <v>0</v>
      </c>
      <c r="C65" s="146"/>
      <c r="D65" s="166"/>
    </row>
    <row r="66" spans="1:4" ht="20.100000000000001" customHeight="1">
      <c r="A66" s="146" t="s">
        <v>105</v>
      </c>
      <c r="B66" s="146">
        <v>0</v>
      </c>
      <c r="C66" s="146"/>
      <c r="D66" s="166"/>
    </row>
    <row r="67" spans="1:4" ht="20.100000000000001" customHeight="1">
      <c r="A67" s="146" t="s">
        <v>106</v>
      </c>
      <c r="B67" s="146">
        <v>0</v>
      </c>
      <c r="C67" s="146"/>
      <c r="D67" s="166"/>
    </row>
    <row r="68" spans="1:4" ht="20.100000000000001" customHeight="1">
      <c r="A68" s="146" t="s">
        <v>107</v>
      </c>
      <c r="B68" s="146">
        <v>0</v>
      </c>
      <c r="C68" s="146">
        <v>1300</v>
      </c>
      <c r="D68" s="166"/>
    </row>
    <row r="69" spans="1:4" ht="20.100000000000001" customHeight="1">
      <c r="A69" s="146" t="s">
        <v>75</v>
      </c>
      <c r="B69" s="146">
        <f>934-50</f>
        <v>884</v>
      </c>
      <c r="C69" s="146">
        <v>874</v>
      </c>
      <c r="D69" s="166">
        <f t="shared" si="0"/>
        <v>1.0109999999999999</v>
      </c>
    </row>
    <row r="70" spans="1:4" ht="20.100000000000001" customHeight="1">
      <c r="A70" s="146" t="s">
        <v>108</v>
      </c>
      <c r="B70" s="146">
        <v>2645</v>
      </c>
      <c r="C70" s="146">
        <v>833</v>
      </c>
      <c r="D70" s="166">
        <f t="shared" ref="D70:D108" si="1">B70/C70</f>
        <v>3.1749999999999998</v>
      </c>
    </row>
    <row r="71" spans="1:4" ht="20.100000000000001" customHeight="1">
      <c r="A71" s="168" t="s">
        <v>109</v>
      </c>
      <c r="B71" s="168">
        <v>3500</v>
      </c>
      <c r="C71" s="168">
        <f>SUM(C72:C78)</f>
        <v>3500</v>
      </c>
      <c r="D71" s="166">
        <f t="shared" si="1"/>
        <v>1</v>
      </c>
    </row>
    <row r="72" spans="1:4" ht="20.100000000000001" customHeight="1">
      <c r="A72" s="146" t="s">
        <v>66</v>
      </c>
      <c r="B72" s="146">
        <v>0</v>
      </c>
      <c r="C72" s="146">
        <v>1500</v>
      </c>
      <c r="D72" s="166"/>
    </row>
    <row r="73" spans="1:4" ht="20.100000000000001" customHeight="1">
      <c r="A73" s="146" t="s">
        <v>67</v>
      </c>
      <c r="B73" s="146">
        <v>0</v>
      </c>
      <c r="C73" s="146">
        <v>2000</v>
      </c>
      <c r="D73" s="166"/>
    </row>
    <row r="74" spans="1:4" ht="20.100000000000001" customHeight="1">
      <c r="A74" s="146" t="s">
        <v>68</v>
      </c>
      <c r="B74" s="146">
        <v>0</v>
      </c>
      <c r="C74" s="146"/>
      <c r="D74" s="166"/>
    </row>
    <row r="75" spans="1:4" ht="20.100000000000001" customHeight="1">
      <c r="A75" s="146" t="s">
        <v>106</v>
      </c>
      <c r="B75" s="146">
        <v>0</v>
      </c>
      <c r="C75" s="146"/>
      <c r="D75" s="166"/>
    </row>
    <row r="76" spans="1:4" ht="20.100000000000001" customHeight="1">
      <c r="A76" s="146" t="s">
        <v>110</v>
      </c>
      <c r="B76" s="146">
        <v>0</v>
      </c>
      <c r="C76" s="146"/>
      <c r="D76" s="166"/>
    </row>
    <row r="77" spans="1:4" ht="20.100000000000001" customHeight="1">
      <c r="A77" s="146" t="s">
        <v>75</v>
      </c>
      <c r="B77" s="146">
        <v>0</v>
      </c>
      <c r="C77" s="146"/>
      <c r="D77" s="166"/>
    </row>
    <row r="78" spans="1:4" ht="20.100000000000001" customHeight="1">
      <c r="A78" s="146" t="s">
        <v>111</v>
      </c>
      <c r="B78" s="146">
        <v>3500</v>
      </c>
      <c r="C78" s="146"/>
      <c r="D78" s="166"/>
    </row>
    <row r="79" spans="1:4" ht="20.100000000000001" customHeight="1">
      <c r="A79" s="168" t="s">
        <v>112</v>
      </c>
      <c r="B79" s="168">
        <f>SUM(B80:B87)</f>
        <v>671</v>
      </c>
      <c r="C79" s="168">
        <f>SUM(C80:C87)</f>
        <v>648</v>
      </c>
      <c r="D79" s="166">
        <f t="shared" si="1"/>
        <v>1.0349999999999999</v>
      </c>
    </row>
    <row r="80" spans="1:4" ht="20.100000000000001" customHeight="1">
      <c r="A80" s="146" t="s">
        <v>66</v>
      </c>
      <c r="B80" s="146">
        <v>266</v>
      </c>
      <c r="C80" s="146">
        <v>284</v>
      </c>
      <c r="D80" s="166">
        <f t="shared" si="1"/>
        <v>0.93700000000000006</v>
      </c>
    </row>
    <row r="81" spans="1:4" ht="20.100000000000001" customHeight="1">
      <c r="A81" s="146" t="s">
        <v>67</v>
      </c>
      <c r="B81" s="146">
        <v>0</v>
      </c>
      <c r="C81" s="146"/>
      <c r="D81" s="166"/>
    </row>
    <row r="82" spans="1:4" ht="20.100000000000001" customHeight="1">
      <c r="A82" s="146" t="s">
        <v>68</v>
      </c>
      <c r="B82" s="146">
        <v>0</v>
      </c>
      <c r="C82" s="146"/>
      <c r="D82" s="166"/>
    </row>
    <row r="83" spans="1:4" ht="20.100000000000001" customHeight="1">
      <c r="A83" s="146" t="s">
        <v>113</v>
      </c>
      <c r="B83" s="146">
        <v>0</v>
      </c>
      <c r="C83" s="146"/>
      <c r="D83" s="166"/>
    </row>
    <row r="84" spans="1:4" ht="20.100000000000001" customHeight="1">
      <c r="A84" s="146" t="s">
        <v>114</v>
      </c>
      <c r="B84" s="146">
        <v>0</v>
      </c>
      <c r="C84" s="146"/>
      <c r="D84" s="166"/>
    </row>
    <row r="85" spans="1:4" ht="20.100000000000001" customHeight="1">
      <c r="A85" s="146" t="s">
        <v>106</v>
      </c>
      <c r="B85" s="146">
        <v>0</v>
      </c>
      <c r="C85" s="146"/>
      <c r="D85" s="166"/>
    </row>
    <row r="86" spans="1:4" ht="20.100000000000001" customHeight="1">
      <c r="A86" s="146" t="s">
        <v>75</v>
      </c>
      <c r="B86" s="146">
        <v>324</v>
      </c>
      <c r="C86" s="146">
        <v>298</v>
      </c>
      <c r="D86" s="166">
        <f t="shared" si="1"/>
        <v>1.087</v>
      </c>
    </row>
    <row r="87" spans="1:4" ht="20.100000000000001" customHeight="1">
      <c r="A87" s="146" t="s">
        <v>115</v>
      </c>
      <c r="B87" s="146">
        <v>81</v>
      </c>
      <c r="C87" s="146">
        <v>66</v>
      </c>
      <c r="D87" s="166">
        <f t="shared" si="1"/>
        <v>1.2270000000000001</v>
      </c>
    </row>
    <row r="88" spans="1:4" ht="20.100000000000001" customHeight="1">
      <c r="A88" s="168" t="s">
        <v>116</v>
      </c>
      <c r="B88" s="168">
        <v>0</v>
      </c>
      <c r="C88" s="168">
        <v>0</v>
      </c>
      <c r="D88" s="166"/>
    </row>
    <row r="89" spans="1:4" ht="20.100000000000001" customHeight="1">
      <c r="A89" s="146" t="s">
        <v>66</v>
      </c>
      <c r="B89" s="146">
        <v>0</v>
      </c>
      <c r="C89" s="146"/>
      <c r="D89" s="166"/>
    </row>
    <row r="90" spans="1:4" ht="20.100000000000001" customHeight="1">
      <c r="A90" s="146" t="s">
        <v>67</v>
      </c>
      <c r="B90" s="146">
        <v>0</v>
      </c>
      <c r="C90" s="146"/>
      <c r="D90" s="166"/>
    </row>
    <row r="91" spans="1:4" ht="20.100000000000001" customHeight="1">
      <c r="A91" s="146" t="s">
        <v>68</v>
      </c>
      <c r="B91" s="146">
        <v>0</v>
      </c>
      <c r="C91" s="146"/>
      <c r="D91" s="166"/>
    </row>
    <row r="92" spans="1:4" ht="20.100000000000001" customHeight="1">
      <c r="A92" s="146" t="s">
        <v>117</v>
      </c>
      <c r="B92" s="146">
        <v>0</v>
      </c>
      <c r="C92" s="146"/>
      <c r="D92" s="166"/>
    </row>
    <row r="93" spans="1:4" ht="20.100000000000001" customHeight="1">
      <c r="A93" s="146" t="s">
        <v>118</v>
      </c>
      <c r="B93" s="146">
        <v>0</v>
      </c>
      <c r="C93" s="146"/>
      <c r="D93" s="166"/>
    </row>
    <row r="94" spans="1:4" ht="20.100000000000001" customHeight="1">
      <c r="A94" s="146" t="s">
        <v>106</v>
      </c>
      <c r="B94" s="146">
        <v>0</v>
      </c>
      <c r="C94" s="146"/>
      <c r="D94" s="166"/>
    </row>
    <row r="95" spans="1:4" ht="20.100000000000001" customHeight="1">
      <c r="A95" s="146" t="s">
        <v>119</v>
      </c>
      <c r="B95" s="146">
        <v>0</v>
      </c>
      <c r="C95" s="146"/>
      <c r="D95" s="166"/>
    </row>
    <row r="96" spans="1:4" ht="20.100000000000001" customHeight="1">
      <c r="A96" s="146" t="s">
        <v>120</v>
      </c>
      <c r="B96" s="146">
        <v>0</v>
      </c>
      <c r="C96" s="146"/>
      <c r="D96" s="166"/>
    </row>
    <row r="97" spans="1:4" ht="20.100000000000001" customHeight="1">
      <c r="A97" s="146" t="s">
        <v>121</v>
      </c>
      <c r="B97" s="146">
        <v>0</v>
      </c>
      <c r="C97" s="146"/>
      <c r="D97" s="166"/>
    </row>
    <row r="98" spans="1:4" ht="20.100000000000001" customHeight="1">
      <c r="A98" s="146" t="s">
        <v>122</v>
      </c>
      <c r="B98" s="146">
        <v>0</v>
      </c>
      <c r="C98" s="146"/>
      <c r="D98" s="166"/>
    </row>
    <row r="99" spans="1:4" ht="20.100000000000001" customHeight="1">
      <c r="A99" s="146" t="s">
        <v>75</v>
      </c>
      <c r="B99" s="146">
        <v>0</v>
      </c>
      <c r="C99" s="146"/>
      <c r="D99" s="166"/>
    </row>
    <row r="100" spans="1:4" ht="20.100000000000001" customHeight="1">
      <c r="A100" s="146" t="s">
        <v>123</v>
      </c>
      <c r="B100" s="146">
        <v>0</v>
      </c>
      <c r="C100" s="146"/>
      <c r="D100" s="166"/>
    </row>
    <row r="101" spans="1:4" ht="20.100000000000001" customHeight="1">
      <c r="A101" s="168" t="s">
        <v>124</v>
      </c>
      <c r="B101" s="168">
        <f>SUM(B102:B109)</f>
        <v>2769</v>
      </c>
      <c r="C101" s="168">
        <f>SUM(C102:C109)</f>
        <v>2771</v>
      </c>
      <c r="D101" s="166">
        <f t="shared" si="1"/>
        <v>0.999</v>
      </c>
    </row>
    <row r="102" spans="1:4" ht="20.100000000000001" customHeight="1">
      <c r="A102" s="146" t="s">
        <v>66</v>
      </c>
      <c r="B102" s="146">
        <v>2003</v>
      </c>
      <c r="C102" s="146">
        <v>2024</v>
      </c>
      <c r="D102" s="166">
        <f t="shared" si="1"/>
        <v>0.99</v>
      </c>
    </row>
    <row r="103" spans="1:4" ht="20.100000000000001" customHeight="1">
      <c r="A103" s="146" t="s">
        <v>67</v>
      </c>
      <c r="B103" s="146">
        <v>275</v>
      </c>
      <c r="C103" s="146">
        <v>275</v>
      </c>
      <c r="D103" s="166">
        <f t="shared" si="1"/>
        <v>1</v>
      </c>
    </row>
    <row r="104" spans="1:4" ht="20.100000000000001" customHeight="1">
      <c r="A104" s="146" t="s">
        <v>68</v>
      </c>
      <c r="B104" s="146">
        <v>0</v>
      </c>
      <c r="C104" s="146"/>
      <c r="D104" s="166"/>
    </row>
    <row r="105" spans="1:4" ht="20.100000000000001" customHeight="1">
      <c r="A105" s="146" t="s">
        <v>125</v>
      </c>
      <c r="B105" s="146">
        <v>352</v>
      </c>
      <c r="C105" s="146">
        <v>352</v>
      </c>
      <c r="D105" s="166">
        <f t="shared" si="1"/>
        <v>1</v>
      </c>
    </row>
    <row r="106" spans="1:4" ht="20.100000000000001" customHeight="1">
      <c r="A106" s="146" t="s">
        <v>126</v>
      </c>
      <c r="B106" s="146">
        <v>0</v>
      </c>
      <c r="C106" s="146"/>
      <c r="D106" s="166"/>
    </row>
    <row r="107" spans="1:4" ht="20.100000000000001" customHeight="1">
      <c r="A107" s="146" t="s">
        <v>127</v>
      </c>
      <c r="B107" s="146">
        <v>0</v>
      </c>
      <c r="C107" s="146"/>
      <c r="D107" s="166"/>
    </row>
    <row r="108" spans="1:4" ht="20.100000000000001" customHeight="1">
      <c r="A108" s="146" t="s">
        <v>75</v>
      </c>
      <c r="B108" s="146">
        <v>139</v>
      </c>
      <c r="C108" s="146">
        <v>120</v>
      </c>
      <c r="D108" s="166">
        <f t="shared" si="1"/>
        <v>1.1579999999999999</v>
      </c>
    </row>
    <row r="109" spans="1:4" ht="20.100000000000001" customHeight="1">
      <c r="A109" s="146" t="s">
        <v>128</v>
      </c>
      <c r="B109" s="146">
        <v>0</v>
      </c>
      <c r="C109" s="146"/>
      <c r="D109" s="166"/>
    </row>
    <row r="110" spans="1:4" ht="20.100000000000001" customHeight="1">
      <c r="A110" s="168" t="s">
        <v>129</v>
      </c>
      <c r="B110" s="168">
        <v>0</v>
      </c>
      <c r="C110" s="168">
        <v>0</v>
      </c>
      <c r="D110" s="166"/>
    </row>
    <row r="111" spans="1:4" ht="20.100000000000001" customHeight="1">
      <c r="A111" s="146" t="s">
        <v>66</v>
      </c>
      <c r="B111" s="146">
        <v>0</v>
      </c>
      <c r="C111" s="146"/>
      <c r="D111" s="166"/>
    </row>
    <row r="112" spans="1:4" ht="20.100000000000001" customHeight="1">
      <c r="A112" s="146" t="s">
        <v>67</v>
      </c>
      <c r="B112" s="146">
        <v>0</v>
      </c>
      <c r="C112" s="146"/>
      <c r="D112" s="166"/>
    </row>
    <row r="113" spans="1:4" ht="20.100000000000001" customHeight="1">
      <c r="A113" s="146" t="s">
        <v>68</v>
      </c>
      <c r="B113" s="146">
        <v>0</v>
      </c>
      <c r="C113" s="146"/>
      <c r="D113" s="166"/>
    </row>
    <row r="114" spans="1:4" ht="20.100000000000001" customHeight="1">
      <c r="A114" s="146" t="s">
        <v>130</v>
      </c>
      <c r="B114" s="146">
        <v>0</v>
      </c>
      <c r="C114" s="146"/>
      <c r="D114" s="166"/>
    </row>
    <row r="115" spans="1:4" ht="20.100000000000001" customHeight="1">
      <c r="A115" s="146" t="s">
        <v>131</v>
      </c>
      <c r="B115" s="146">
        <v>0</v>
      </c>
      <c r="C115" s="146"/>
      <c r="D115" s="166"/>
    </row>
    <row r="116" spans="1:4" ht="20.100000000000001" customHeight="1">
      <c r="A116" s="146" t="s">
        <v>132</v>
      </c>
      <c r="B116" s="146">
        <v>0</v>
      </c>
      <c r="C116" s="146"/>
      <c r="D116" s="166"/>
    </row>
    <row r="117" spans="1:4" ht="20.100000000000001" customHeight="1">
      <c r="A117" s="146" t="s">
        <v>133</v>
      </c>
      <c r="B117" s="146">
        <v>0</v>
      </c>
      <c r="C117" s="146"/>
      <c r="D117" s="166"/>
    </row>
    <row r="118" spans="1:4" ht="20.100000000000001" customHeight="1">
      <c r="A118" s="146" t="s">
        <v>134</v>
      </c>
      <c r="B118" s="146">
        <v>0</v>
      </c>
      <c r="C118" s="146"/>
      <c r="D118" s="166"/>
    </row>
    <row r="119" spans="1:4" ht="20.100000000000001" customHeight="1">
      <c r="A119" s="146" t="s">
        <v>75</v>
      </c>
      <c r="B119" s="146">
        <v>0</v>
      </c>
      <c r="C119" s="146"/>
      <c r="D119" s="166"/>
    </row>
    <row r="120" spans="1:4" ht="20.100000000000001" customHeight="1">
      <c r="A120" s="146" t="s">
        <v>135</v>
      </c>
      <c r="B120" s="146">
        <v>0</v>
      </c>
      <c r="C120" s="146"/>
      <c r="D120" s="166"/>
    </row>
    <row r="121" spans="1:4" ht="20.100000000000001" customHeight="1">
      <c r="A121" s="146" t="s">
        <v>136</v>
      </c>
      <c r="B121" s="146">
        <v>0</v>
      </c>
      <c r="C121" s="146"/>
      <c r="D121" s="166"/>
    </row>
    <row r="122" spans="1:4" ht="20.100000000000001" customHeight="1">
      <c r="A122" s="146" t="s">
        <v>66</v>
      </c>
      <c r="B122" s="146">
        <v>0</v>
      </c>
      <c r="C122" s="146"/>
      <c r="D122" s="166"/>
    </row>
    <row r="123" spans="1:4" ht="20.100000000000001" customHeight="1">
      <c r="A123" s="146" t="s">
        <v>67</v>
      </c>
      <c r="B123" s="146">
        <v>0</v>
      </c>
      <c r="C123" s="146"/>
      <c r="D123" s="166"/>
    </row>
    <row r="124" spans="1:4" ht="20.100000000000001" customHeight="1">
      <c r="A124" s="146" t="s">
        <v>68</v>
      </c>
      <c r="B124" s="146">
        <v>0</v>
      </c>
      <c r="C124" s="146"/>
      <c r="D124" s="166"/>
    </row>
    <row r="125" spans="1:4" ht="20.100000000000001" customHeight="1">
      <c r="A125" s="146" t="s">
        <v>137</v>
      </c>
      <c r="B125" s="146">
        <v>0</v>
      </c>
      <c r="C125" s="146"/>
      <c r="D125" s="166"/>
    </row>
    <row r="126" spans="1:4" ht="20.100000000000001" customHeight="1">
      <c r="A126" s="146" t="s">
        <v>138</v>
      </c>
      <c r="B126" s="146">
        <v>0</v>
      </c>
      <c r="C126" s="146"/>
      <c r="D126" s="166"/>
    </row>
    <row r="127" spans="1:4" ht="20.100000000000001" customHeight="1">
      <c r="A127" s="146" t="s">
        <v>139</v>
      </c>
      <c r="B127" s="146">
        <v>0</v>
      </c>
      <c r="C127" s="146"/>
      <c r="D127" s="166"/>
    </row>
    <row r="128" spans="1:4" ht="20.100000000000001" customHeight="1">
      <c r="A128" s="146" t="s">
        <v>140</v>
      </c>
      <c r="B128" s="146">
        <v>0</v>
      </c>
      <c r="C128" s="146"/>
      <c r="D128" s="166"/>
    </row>
    <row r="129" spans="1:4" ht="20.100000000000001" customHeight="1">
      <c r="A129" s="146" t="s">
        <v>141</v>
      </c>
      <c r="B129" s="146">
        <v>0</v>
      </c>
      <c r="C129" s="146"/>
      <c r="D129" s="166"/>
    </row>
    <row r="130" spans="1:4" ht="20.100000000000001" customHeight="1">
      <c r="A130" s="146" t="s">
        <v>142</v>
      </c>
      <c r="B130" s="146">
        <v>0</v>
      </c>
      <c r="C130" s="146"/>
      <c r="D130" s="166"/>
    </row>
    <row r="131" spans="1:4" ht="20.100000000000001" customHeight="1">
      <c r="A131" s="146" t="s">
        <v>75</v>
      </c>
      <c r="B131" s="146">
        <v>0</v>
      </c>
      <c r="C131" s="146"/>
      <c r="D131" s="166"/>
    </row>
    <row r="132" spans="1:4" ht="20.100000000000001" customHeight="1">
      <c r="A132" s="146" t="s">
        <v>143</v>
      </c>
      <c r="B132" s="146">
        <v>0</v>
      </c>
      <c r="C132" s="146"/>
      <c r="D132" s="166"/>
    </row>
    <row r="133" spans="1:4" ht="20.100000000000001" customHeight="1">
      <c r="A133" s="168" t="s">
        <v>144</v>
      </c>
      <c r="B133" s="168">
        <v>0</v>
      </c>
      <c r="C133" s="168">
        <f>SUM(C134:C139)</f>
        <v>0</v>
      </c>
      <c r="D133" s="166"/>
    </row>
    <row r="134" spans="1:4" ht="20.100000000000001" customHeight="1">
      <c r="A134" s="146" t="s">
        <v>66</v>
      </c>
      <c r="B134" s="146">
        <v>0</v>
      </c>
      <c r="C134" s="146"/>
      <c r="D134" s="166"/>
    </row>
    <row r="135" spans="1:4" ht="20.100000000000001" customHeight="1">
      <c r="A135" s="146" t="s">
        <v>67</v>
      </c>
      <c r="B135" s="146">
        <v>0</v>
      </c>
      <c r="C135" s="146"/>
      <c r="D135" s="166"/>
    </row>
    <row r="136" spans="1:4" ht="20.100000000000001" customHeight="1">
      <c r="A136" s="146" t="s">
        <v>68</v>
      </c>
      <c r="B136" s="146">
        <v>0</v>
      </c>
      <c r="C136" s="146"/>
      <c r="D136" s="166"/>
    </row>
    <row r="137" spans="1:4" ht="20.100000000000001" customHeight="1">
      <c r="A137" s="146" t="s">
        <v>145</v>
      </c>
      <c r="B137" s="146">
        <v>0</v>
      </c>
      <c r="C137" s="146">
        <v>0</v>
      </c>
      <c r="D137" s="166"/>
    </row>
    <row r="138" spans="1:4" ht="20.100000000000001" customHeight="1">
      <c r="A138" s="146" t="s">
        <v>75</v>
      </c>
      <c r="B138" s="146">
        <v>0</v>
      </c>
      <c r="C138" s="146"/>
      <c r="D138" s="166"/>
    </row>
    <row r="139" spans="1:4" ht="20.100000000000001" customHeight="1">
      <c r="A139" s="146" t="s">
        <v>146</v>
      </c>
      <c r="B139" s="146">
        <v>0</v>
      </c>
      <c r="C139" s="146"/>
      <c r="D139" s="166"/>
    </row>
    <row r="140" spans="1:4" ht="20.100000000000001" customHeight="1">
      <c r="A140" s="168" t="s">
        <v>147</v>
      </c>
      <c r="B140" s="168">
        <f>SUM(B141:B147)</f>
        <v>290</v>
      </c>
      <c r="C140" s="168">
        <f>SUM(C141:C147)</f>
        <v>337</v>
      </c>
      <c r="D140" s="166">
        <f t="shared" ref="D140:D196" si="2">B140/C140</f>
        <v>0.86099999999999999</v>
      </c>
    </row>
    <row r="141" spans="1:4" ht="20.100000000000001" customHeight="1">
      <c r="A141" s="146" t="s">
        <v>66</v>
      </c>
      <c r="B141" s="146">
        <v>199</v>
      </c>
      <c r="C141" s="146">
        <v>217</v>
      </c>
      <c r="D141" s="166">
        <f t="shared" si="2"/>
        <v>0.91700000000000004</v>
      </c>
    </row>
    <row r="142" spans="1:4" ht="20.100000000000001" customHeight="1">
      <c r="A142" s="146" t="s">
        <v>67</v>
      </c>
      <c r="B142" s="146">
        <v>0</v>
      </c>
      <c r="C142" s="146"/>
      <c r="D142" s="166"/>
    </row>
    <row r="143" spans="1:4" ht="20.100000000000001" customHeight="1">
      <c r="A143" s="146" t="s">
        <v>68</v>
      </c>
      <c r="B143" s="146">
        <v>0</v>
      </c>
      <c r="C143" s="146"/>
      <c r="D143" s="166"/>
    </row>
    <row r="144" spans="1:4" ht="20.100000000000001" customHeight="1">
      <c r="A144" s="146" t="s">
        <v>148</v>
      </c>
      <c r="B144" s="146">
        <v>0</v>
      </c>
      <c r="C144" s="146"/>
      <c r="D144" s="166"/>
    </row>
    <row r="145" spans="1:4" ht="20.100000000000001" customHeight="1">
      <c r="A145" s="146" t="s">
        <v>149</v>
      </c>
      <c r="B145" s="146">
        <v>30</v>
      </c>
      <c r="C145" s="146"/>
      <c r="D145" s="166"/>
    </row>
    <row r="146" spans="1:4" ht="20.100000000000001" customHeight="1">
      <c r="A146" s="146" t="s">
        <v>75</v>
      </c>
      <c r="B146" s="146">
        <v>35</v>
      </c>
      <c r="C146" s="146"/>
      <c r="D146" s="166"/>
    </row>
    <row r="147" spans="1:4" ht="20.100000000000001" customHeight="1">
      <c r="A147" s="146" t="s">
        <v>150</v>
      </c>
      <c r="B147" s="146">
        <v>26</v>
      </c>
      <c r="C147" s="146">
        <v>120</v>
      </c>
      <c r="D147" s="166">
        <f t="shared" si="2"/>
        <v>0.217</v>
      </c>
    </row>
    <row r="148" spans="1:4" ht="20.100000000000001" customHeight="1">
      <c r="A148" s="168" t="s">
        <v>151</v>
      </c>
      <c r="B148" s="168">
        <f>SUM(B149:B153)</f>
        <v>674</v>
      </c>
      <c r="C148" s="168">
        <f>SUM(C149:C153)</f>
        <v>519</v>
      </c>
      <c r="D148" s="166">
        <f t="shared" si="2"/>
        <v>1.2989999999999999</v>
      </c>
    </row>
    <row r="149" spans="1:4" ht="20.100000000000001" customHeight="1">
      <c r="A149" s="146" t="s">
        <v>66</v>
      </c>
      <c r="B149" s="146">
        <v>0</v>
      </c>
      <c r="C149" s="146"/>
      <c r="D149" s="166"/>
    </row>
    <row r="150" spans="1:4" ht="20.100000000000001" customHeight="1">
      <c r="A150" s="146" t="s">
        <v>67</v>
      </c>
      <c r="B150" s="146">
        <v>0</v>
      </c>
      <c r="C150" s="146"/>
      <c r="D150" s="166"/>
    </row>
    <row r="151" spans="1:4" ht="20.100000000000001" customHeight="1">
      <c r="A151" s="146" t="s">
        <v>68</v>
      </c>
      <c r="B151" s="146">
        <v>0</v>
      </c>
      <c r="C151" s="146"/>
      <c r="D151" s="166"/>
    </row>
    <row r="152" spans="1:4" ht="20.100000000000001" customHeight="1">
      <c r="A152" s="146" t="s">
        <v>152</v>
      </c>
      <c r="B152" s="146">
        <v>674</v>
      </c>
      <c r="C152" s="146">
        <v>519</v>
      </c>
      <c r="D152" s="166">
        <f t="shared" si="2"/>
        <v>1.2989999999999999</v>
      </c>
    </row>
    <row r="153" spans="1:4" ht="20.100000000000001" customHeight="1">
      <c r="A153" s="146" t="s">
        <v>153</v>
      </c>
      <c r="B153" s="146">
        <v>0</v>
      </c>
      <c r="C153" s="146"/>
      <c r="D153" s="166"/>
    </row>
    <row r="154" spans="1:4" ht="20.100000000000001" customHeight="1">
      <c r="A154" s="168" t="s">
        <v>154</v>
      </c>
      <c r="B154" s="168">
        <f>SUM(B155:B160)</f>
        <v>352</v>
      </c>
      <c r="C154" s="168">
        <f>SUM(C155:C160)</f>
        <v>362</v>
      </c>
      <c r="D154" s="166">
        <f t="shared" si="2"/>
        <v>0.97199999999999998</v>
      </c>
    </row>
    <row r="155" spans="1:4" ht="20.100000000000001" customHeight="1">
      <c r="A155" s="146" t="s">
        <v>66</v>
      </c>
      <c r="B155" s="146">
        <v>162</v>
      </c>
      <c r="C155" s="146">
        <v>179</v>
      </c>
      <c r="D155" s="166">
        <f t="shared" si="2"/>
        <v>0.90500000000000003</v>
      </c>
    </row>
    <row r="156" spans="1:4" ht="20.100000000000001" customHeight="1">
      <c r="A156" s="146" t="s">
        <v>67</v>
      </c>
      <c r="B156" s="146">
        <v>0</v>
      </c>
      <c r="C156" s="146">
        <v>3</v>
      </c>
      <c r="D156" s="166"/>
    </row>
    <row r="157" spans="1:4" ht="20.100000000000001" customHeight="1">
      <c r="A157" s="146" t="s">
        <v>68</v>
      </c>
      <c r="B157" s="146">
        <v>0</v>
      </c>
      <c r="C157" s="146"/>
      <c r="D157" s="166"/>
    </row>
    <row r="158" spans="1:4" ht="20.100000000000001" customHeight="1">
      <c r="A158" s="146" t="s">
        <v>80</v>
      </c>
      <c r="B158" s="146">
        <v>121</v>
      </c>
      <c r="C158" s="146">
        <v>121</v>
      </c>
      <c r="D158" s="166">
        <f t="shared" si="2"/>
        <v>1</v>
      </c>
    </row>
    <row r="159" spans="1:4" ht="20.100000000000001" customHeight="1">
      <c r="A159" s="146" t="s">
        <v>75</v>
      </c>
      <c r="B159" s="146">
        <v>55</v>
      </c>
      <c r="C159" s="146">
        <v>47</v>
      </c>
      <c r="D159" s="166">
        <f t="shared" si="2"/>
        <v>1.17</v>
      </c>
    </row>
    <row r="160" spans="1:4" ht="20.100000000000001" customHeight="1">
      <c r="A160" s="146" t="s">
        <v>155</v>
      </c>
      <c r="B160" s="146">
        <v>14</v>
      </c>
      <c r="C160" s="146">
        <v>12</v>
      </c>
      <c r="D160" s="166">
        <f t="shared" si="2"/>
        <v>1.167</v>
      </c>
    </row>
    <row r="161" spans="1:4" ht="20.100000000000001" customHeight="1">
      <c r="A161" s="168" t="s">
        <v>156</v>
      </c>
      <c r="B161" s="168">
        <f>SUM(B162:B167)</f>
        <v>1240</v>
      </c>
      <c r="C161" s="168">
        <f>SUM(C162:C167)</f>
        <v>1371</v>
      </c>
      <c r="D161" s="166">
        <f t="shared" si="2"/>
        <v>0.90400000000000003</v>
      </c>
    </row>
    <row r="162" spans="1:4" ht="20.100000000000001" customHeight="1">
      <c r="A162" s="146" t="s">
        <v>66</v>
      </c>
      <c r="B162" s="146">
        <v>532</v>
      </c>
      <c r="C162" s="146">
        <v>627</v>
      </c>
      <c r="D162" s="166">
        <f t="shared" si="2"/>
        <v>0.84799999999999998</v>
      </c>
    </row>
    <row r="163" spans="1:4" ht="20.100000000000001" customHeight="1">
      <c r="A163" s="146" t="s">
        <v>67</v>
      </c>
      <c r="B163" s="146">
        <v>107</v>
      </c>
      <c r="C163" s="146">
        <v>107</v>
      </c>
      <c r="D163" s="166">
        <f t="shared" si="2"/>
        <v>1</v>
      </c>
    </row>
    <row r="164" spans="1:4" ht="20.100000000000001" customHeight="1">
      <c r="A164" s="146" t="s">
        <v>68</v>
      </c>
      <c r="B164" s="146">
        <v>0</v>
      </c>
      <c r="C164" s="146"/>
      <c r="D164" s="166"/>
    </row>
    <row r="165" spans="1:4" ht="20.100000000000001" customHeight="1">
      <c r="A165" s="146" t="s">
        <v>157</v>
      </c>
      <c r="B165" s="146">
        <v>0</v>
      </c>
      <c r="C165" s="146"/>
      <c r="D165" s="166"/>
    </row>
    <row r="166" spans="1:4" ht="20.100000000000001" customHeight="1">
      <c r="A166" s="146" t="s">
        <v>75</v>
      </c>
      <c r="B166" s="146">
        <v>98</v>
      </c>
      <c r="C166" s="146">
        <v>173</v>
      </c>
      <c r="D166" s="166">
        <f t="shared" si="2"/>
        <v>0.56599999999999995</v>
      </c>
    </row>
    <row r="167" spans="1:4" ht="20.100000000000001" customHeight="1">
      <c r="A167" s="146" t="s">
        <v>158</v>
      </c>
      <c r="B167" s="146">
        <v>503</v>
      </c>
      <c r="C167" s="146">
        <v>464</v>
      </c>
      <c r="D167" s="166">
        <f t="shared" si="2"/>
        <v>1.0840000000000001</v>
      </c>
    </row>
    <row r="168" spans="1:4" ht="20.100000000000001" customHeight="1">
      <c r="A168" s="168" t="s">
        <v>1186</v>
      </c>
      <c r="B168" s="168">
        <f>SUM(B169:B174)</f>
        <v>3403</v>
      </c>
      <c r="C168" s="168">
        <f>SUM(C169:C174)</f>
        <v>2657</v>
      </c>
      <c r="D168" s="166">
        <f t="shared" si="2"/>
        <v>1.2809999999999999</v>
      </c>
    </row>
    <row r="169" spans="1:4" ht="20.100000000000001" customHeight="1">
      <c r="A169" s="146" t="s">
        <v>66</v>
      </c>
      <c r="B169" s="146">
        <f>2026-266</f>
        <v>1760</v>
      </c>
      <c r="C169" s="146">
        <v>1935</v>
      </c>
      <c r="D169" s="166">
        <f t="shared" si="2"/>
        <v>0.91</v>
      </c>
    </row>
    <row r="170" spans="1:4" ht="20.100000000000001" customHeight="1">
      <c r="A170" s="146" t="s">
        <v>67</v>
      </c>
      <c r="B170" s="146">
        <v>129</v>
      </c>
      <c r="C170" s="146">
        <v>88</v>
      </c>
      <c r="D170" s="166">
        <f t="shared" si="2"/>
        <v>1.466</v>
      </c>
    </row>
    <row r="171" spans="1:4" ht="20.100000000000001" customHeight="1">
      <c r="A171" s="146" t="s">
        <v>68</v>
      </c>
      <c r="B171" s="146">
        <v>0</v>
      </c>
      <c r="C171" s="146"/>
      <c r="D171" s="166"/>
    </row>
    <row r="172" spans="1:4" ht="20.100000000000001" customHeight="1">
      <c r="A172" s="146" t="s">
        <v>159</v>
      </c>
      <c r="B172" s="146">
        <v>1167</v>
      </c>
      <c r="C172" s="146">
        <v>264</v>
      </c>
      <c r="D172" s="166">
        <f t="shared" si="2"/>
        <v>4.42</v>
      </c>
    </row>
    <row r="173" spans="1:4" ht="20.100000000000001" customHeight="1">
      <c r="A173" s="146" t="s">
        <v>75</v>
      </c>
      <c r="B173" s="146">
        <v>347</v>
      </c>
      <c r="C173" s="146">
        <v>370</v>
      </c>
      <c r="D173" s="166">
        <f t="shared" si="2"/>
        <v>0.93799999999999994</v>
      </c>
    </row>
    <row r="174" spans="1:4" ht="20.100000000000001" customHeight="1">
      <c r="A174" s="146" t="s">
        <v>1187</v>
      </c>
      <c r="B174" s="146">
        <v>0</v>
      </c>
      <c r="C174" s="146"/>
      <c r="D174" s="166"/>
    </row>
    <row r="175" spans="1:4" ht="20.100000000000001" customHeight="1">
      <c r="A175" s="168" t="s">
        <v>160</v>
      </c>
      <c r="B175" s="168">
        <f>SUM(B176:B181)</f>
        <v>2034</v>
      </c>
      <c r="C175" s="168">
        <f>SUM(C176:C181)</f>
        <v>1116</v>
      </c>
      <c r="D175" s="166">
        <f t="shared" si="2"/>
        <v>1.823</v>
      </c>
    </row>
    <row r="176" spans="1:4" ht="20.100000000000001" customHeight="1">
      <c r="A176" s="146" t="s">
        <v>66</v>
      </c>
      <c r="B176" s="146">
        <v>740</v>
      </c>
      <c r="C176" s="146">
        <v>360</v>
      </c>
      <c r="D176" s="166">
        <f t="shared" si="2"/>
        <v>2.056</v>
      </c>
    </row>
    <row r="177" spans="1:4" ht="20.100000000000001" customHeight="1">
      <c r="A177" s="146" t="s">
        <v>67</v>
      </c>
      <c r="B177" s="146">
        <v>996</v>
      </c>
      <c r="C177" s="146">
        <v>662</v>
      </c>
      <c r="D177" s="166">
        <f t="shared" si="2"/>
        <v>1.5049999999999999</v>
      </c>
    </row>
    <row r="178" spans="1:4" ht="20.100000000000001" customHeight="1">
      <c r="A178" s="146" t="s">
        <v>68</v>
      </c>
      <c r="B178" s="146">
        <v>0</v>
      </c>
      <c r="C178" s="146"/>
      <c r="D178" s="166"/>
    </row>
    <row r="179" spans="1:4" ht="20.100000000000001" customHeight="1">
      <c r="A179" s="146" t="s">
        <v>161</v>
      </c>
      <c r="B179" s="146">
        <v>0</v>
      </c>
      <c r="C179" s="146"/>
      <c r="D179" s="166"/>
    </row>
    <row r="180" spans="1:4" ht="20.100000000000001" customHeight="1">
      <c r="A180" s="146" t="s">
        <v>75</v>
      </c>
      <c r="B180" s="146">
        <v>298</v>
      </c>
      <c r="C180" s="146">
        <v>94</v>
      </c>
      <c r="D180" s="166">
        <f t="shared" si="2"/>
        <v>3.17</v>
      </c>
    </row>
    <row r="181" spans="1:4" ht="20.100000000000001" customHeight="1">
      <c r="A181" s="146" t="s">
        <v>162</v>
      </c>
      <c r="B181" s="146">
        <v>0</v>
      </c>
      <c r="C181" s="146"/>
      <c r="D181" s="166"/>
    </row>
    <row r="182" spans="1:4" ht="20.100000000000001" customHeight="1">
      <c r="A182" s="168" t="s">
        <v>163</v>
      </c>
      <c r="B182" s="168">
        <f>SUM(B183:B188)</f>
        <v>1258</v>
      </c>
      <c r="C182" s="168">
        <f>SUM(C183:C188)</f>
        <v>1529</v>
      </c>
      <c r="D182" s="166">
        <f t="shared" si="2"/>
        <v>0.82299999999999995</v>
      </c>
    </row>
    <row r="183" spans="1:4" ht="20.100000000000001" customHeight="1">
      <c r="A183" s="146" t="s">
        <v>66</v>
      </c>
      <c r="B183" s="146">
        <v>175</v>
      </c>
      <c r="C183" s="146">
        <v>663</v>
      </c>
      <c r="D183" s="166">
        <f t="shared" si="2"/>
        <v>0.26400000000000001</v>
      </c>
    </row>
    <row r="184" spans="1:4" ht="20.100000000000001" customHeight="1">
      <c r="A184" s="146" t="s">
        <v>67</v>
      </c>
      <c r="B184" s="146">
        <v>950</v>
      </c>
      <c r="C184" s="146">
        <v>733</v>
      </c>
      <c r="D184" s="166">
        <f t="shared" si="2"/>
        <v>1.296</v>
      </c>
    </row>
    <row r="185" spans="1:4" ht="20.100000000000001" customHeight="1">
      <c r="A185" s="146" t="s">
        <v>68</v>
      </c>
      <c r="B185" s="146">
        <v>0</v>
      </c>
      <c r="C185" s="146"/>
      <c r="D185" s="166"/>
    </row>
    <row r="186" spans="1:4" ht="20.100000000000001" customHeight="1">
      <c r="A186" s="146" t="s">
        <v>164</v>
      </c>
      <c r="B186" s="146">
        <v>0</v>
      </c>
      <c r="C186" s="146"/>
      <c r="D186" s="166"/>
    </row>
    <row r="187" spans="1:4" ht="20.100000000000001" customHeight="1">
      <c r="A187" s="146" t="s">
        <v>75</v>
      </c>
      <c r="B187" s="146">
        <v>133</v>
      </c>
      <c r="C187" s="146">
        <v>133</v>
      </c>
      <c r="D187" s="166">
        <f t="shared" si="2"/>
        <v>1</v>
      </c>
    </row>
    <row r="188" spans="1:4" ht="20.100000000000001" customHeight="1">
      <c r="A188" s="146" t="s">
        <v>165</v>
      </c>
      <c r="B188" s="146">
        <v>0</v>
      </c>
      <c r="C188" s="146"/>
      <c r="D188" s="166"/>
    </row>
    <row r="189" spans="1:4" ht="20.100000000000001" customHeight="1">
      <c r="A189" s="168" t="s">
        <v>166</v>
      </c>
      <c r="B189" s="168">
        <f>SUM(B190:B196)</f>
        <v>946</v>
      </c>
      <c r="C189" s="168">
        <f>SUM(C190:C196)</f>
        <v>1008</v>
      </c>
      <c r="D189" s="166">
        <f t="shared" si="2"/>
        <v>0.93799999999999994</v>
      </c>
    </row>
    <row r="190" spans="1:4" ht="20.100000000000001" customHeight="1">
      <c r="A190" s="146" t="s">
        <v>66</v>
      </c>
      <c r="B190" s="146">
        <v>277</v>
      </c>
      <c r="C190" s="146">
        <v>305</v>
      </c>
      <c r="D190" s="166">
        <f t="shared" si="2"/>
        <v>0.90800000000000003</v>
      </c>
    </row>
    <row r="191" spans="1:4" ht="20.100000000000001" customHeight="1">
      <c r="A191" s="146" t="s">
        <v>67</v>
      </c>
      <c r="B191" s="146">
        <v>145</v>
      </c>
      <c r="C191" s="146">
        <v>144</v>
      </c>
      <c r="D191" s="166">
        <f t="shared" si="2"/>
        <v>1.0069999999999999</v>
      </c>
    </row>
    <row r="192" spans="1:4" ht="20.100000000000001" customHeight="1">
      <c r="A192" s="146" t="s">
        <v>68</v>
      </c>
      <c r="B192" s="146">
        <v>0</v>
      </c>
      <c r="C192" s="146"/>
      <c r="D192" s="166"/>
    </row>
    <row r="193" spans="1:4" ht="20.100000000000001" customHeight="1">
      <c r="A193" s="146" t="s">
        <v>167</v>
      </c>
      <c r="B193" s="146">
        <v>216</v>
      </c>
      <c r="C193" s="146">
        <v>217</v>
      </c>
      <c r="D193" s="166">
        <f t="shared" si="2"/>
        <v>0.995</v>
      </c>
    </row>
    <row r="194" spans="1:4" ht="20.100000000000001" customHeight="1">
      <c r="A194" s="146" t="s">
        <v>168</v>
      </c>
      <c r="B194" s="146">
        <v>149</v>
      </c>
      <c r="C194" s="146">
        <v>175</v>
      </c>
      <c r="D194" s="166">
        <f t="shared" si="2"/>
        <v>0.85099999999999998</v>
      </c>
    </row>
    <row r="195" spans="1:4" ht="20.100000000000001" customHeight="1">
      <c r="A195" s="146" t="s">
        <v>75</v>
      </c>
      <c r="B195" s="146">
        <v>129</v>
      </c>
      <c r="C195" s="146">
        <v>137</v>
      </c>
      <c r="D195" s="166">
        <f t="shared" si="2"/>
        <v>0.94199999999999995</v>
      </c>
    </row>
    <row r="196" spans="1:4" ht="20.100000000000001" customHeight="1">
      <c r="A196" s="146" t="s">
        <v>169</v>
      </c>
      <c r="B196" s="146">
        <v>30</v>
      </c>
      <c r="C196" s="146">
        <v>30</v>
      </c>
      <c r="D196" s="166">
        <f t="shared" si="2"/>
        <v>1</v>
      </c>
    </row>
    <row r="197" spans="1:4" ht="20.100000000000001" customHeight="1">
      <c r="A197" s="168" t="s">
        <v>170</v>
      </c>
      <c r="B197" s="168">
        <v>0</v>
      </c>
      <c r="C197" s="168">
        <v>0</v>
      </c>
      <c r="D197" s="166"/>
    </row>
    <row r="198" spans="1:4" ht="20.100000000000001" customHeight="1">
      <c r="A198" s="146" t="s">
        <v>66</v>
      </c>
      <c r="B198" s="146">
        <v>0</v>
      </c>
      <c r="C198" s="146"/>
      <c r="D198" s="166"/>
    </row>
    <row r="199" spans="1:4" ht="20.100000000000001" customHeight="1">
      <c r="A199" s="146" t="s">
        <v>67</v>
      </c>
      <c r="B199" s="146">
        <v>0</v>
      </c>
      <c r="C199" s="146"/>
      <c r="D199" s="166"/>
    </row>
    <row r="200" spans="1:4" ht="20.100000000000001" customHeight="1">
      <c r="A200" s="169" t="s">
        <v>68</v>
      </c>
      <c r="B200" s="169">
        <v>0</v>
      </c>
      <c r="C200" s="169"/>
      <c r="D200" s="166"/>
    </row>
    <row r="201" spans="1:4" ht="20.100000000000001" customHeight="1">
      <c r="A201" s="169" t="s">
        <v>75</v>
      </c>
      <c r="B201" s="169">
        <v>0</v>
      </c>
      <c r="C201" s="169"/>
      <c r="D201" s="166"/>
    </row>
    <row r="202" spans="1:4" ht="20.100000000000001" customHeight="1">
      <c r="A202" s="169" t="s">
        <v>171</v>
      </c>
      <c r="B202" s="169">
        <v>0</v>
      </c>
      <c r="C202" s="169"/>
      <c r="D202" s="166"/>
    </row>
    <row r="203" spans="1:4" ht="20.100000000000001" customHeight="1">
      <c r="A203" s="169" t="s">
        <v>172</v>
      </c>
      <c r="B203" s="169">
        <v>0</v>
      </c>
      <c r="C203" s="169"/>
      <c r="D203" s="166"/>
    </row>
    <row r="204" spans="1:4" ht="20.100000000000001" customHeight="1">
      <c r="A204" s="170" t="s">
        <v>66</v>
      </c>
      <c r="B204" s="170">
        <v>0</v>
      </c>
      <c r="C204" s="170"/>
      <c r="D204" s="166"/>
    </row>
    <row r="205" spans="1:4" ht="20.100000000000001" customHeight="1">
      <c r="A205" s="170" t="s">
        <v>67</v>
      </c>
      <c r="B205" s="170">
        <v>0</v>
      </c>
      <c r="C205" s="170"/>
      <c r="D205" s="166"/>
    </row>
    <row r="206" spans="1:4" ht="20.100000000000001" customHeight="1">
      <c r="A206" s="170" t="s">
        <v>68</v>
      </c>
      <c r="B206" s="170">
        <v>0</v>
      </c>
      <c r="C206" s="170"/>
      <c r="D206" s="166"/>
    </row>
    <row r="207" spans="1:4" ht="20.100000000000001" customHeight="1">
      <c r="A207" s="170" t="s">
        <v>75</v>
      </c>
      <c r="B207" s="170">
        <v>0</v>
      </c>
      <c r="C207" s="170"/>
      <c r="D207" s="166"/>
    </row>
    <row r="208" spans="1:4" ht="20.100000000000001" customHeight="1">
      <c r="A208" s="170" t="s">
        <v>173</v>
      </c>
      <c r="B208" s="170">
        <v>0</v>
      </c>
      <c r="C208" s="170"/>
      <c r="D208" s="166"/>
    </row>
    <row r="209" spans="1:4" ht="20.100000000000001" customHeight="1">
      <c r="A209" s="170" t="s">
        <v>174</v>
      </c>
      <c r="B209" s="170">
        <v>0</v>
      </c>
      <c r="C209" s="170"/>
      <c r="D209" s="166"/>
    </row>
    <row r="210" spans="1:4" ht="20.100000000000001" customHeight="1">
      <c r="A210" s="170" t="s">
        <v>66</v>
      </c>
      <c r="B210" s="170">
        <v>0</v>
      </c>
      <c r="C210" s="170"/>
      <c r="D210" s="166"/>
    </row>
    <row r="211" spans="1:4" ht="20.100000000000001" customHeight="1">
      <c r="A211" s="170" t="s">
        <v>67</v>
      </c>
      <c r="B211" s="170">
        <v>0</v>
      </c>
      <c r="C211" s="170"/>
      <c r="D211" s="166"/>
    </row>
    <row r="212" spans="1:4" ht="20.100000000000001" customHeight="1">
      <c r="A212" s="169" t="s">
        <v>68</v>
      </c>
      <c r="B212" s="169">
        <v>0</v>
      </c>
      <c r="C212" s="169"/>
      <c r="D212" s="166"/>
    </row>
    <row r="213" spans="1:4" ht="20.100000000000001" customHeight="1">
      <c r="A213" s="169" t="s">
        <v>175</v>
      </c>
      <c r="B213" s="169">
        <v>0</v>
      </c>
      <c r="C213" s="169"/>
      <c r="D213" s="166"/>
    </row>
    <row r="214" spans="1:4" ht="20.100000000000001" customHeight="1">
      <c r="A214" s="169" t="s">
        <v>75</v>
      </c>
      <c r="B214" s="169">
        <v>0</v>
      </c>
      <c r="C214" s="169"/>
      <c r="D214" s="166"/>
    </row>
    <row r="215" spans="1:4" ht="20.100000000000001" customHeight="1">
      <c r="A215" s="169" t="s">
        <v>176</v>
      </c>
      <c r="B215" s="169">
        <v>0</v>
      </c>
      <c r="C215" s="169"/>
      <c r="D215" s="166"/>
    </row>
    <row r="216" spans="1:4" ht="20.100000000000001" customHeight="1">
      <c r="A216" s="171" t="s">
        <v>177</v>
      </c>
      <c r="B216" s="171">
        <f>SUM(B217:B230)</f>
        <v>5327</v>
      </c>
      <c r="C216" s="171">
        <f>SUM(C217:C230)</f>
        <v>5312</v>
      </c>
      <c r="D216" s="166">
        <f t="shared" ref="D216:D230" si="3">B216/C216</f>
        <v>1.0029999999999999</v>
      </c>
    </row>
    <row r="217" spans="1:4" ht="20.100000000000001" customHeight="1">
      <c r="A217" s="146" t="s">
        <v>66</v>
      </c>
      <c r="B217" s="146">
        <v>2606</v>
      </c>
      <c r="C217" s="146">
        <v>2653</v>
      </c>
      <c r="D217" s="166">
        <f t="shared" si="3"/>
        <v>0.98199999999999998</v>
      </c>
    </row>
    <row r="218" spans="1:4" ht="20.100000000000001" customHeight="1">
      <c r="A218" s="146" t="s">
        <v>67</v>
      </c>
      <c r="B218" s="146">
        <v>0</v>
      </c>
      <c r="C218" s="146"/>
      <c r="D218" s="166"/>
    </row>
    <row r="219" spans="1:4" ht="20.100000000000001" customHeight="1">
      <c r="A219" s="146" t="s">
        <v>68</v>
      </c>
      <c r="B219" s="146">
        <v>0</v>
      </c>
      <c r="C219" s="146"/>
      <c r="D219" s="166"/>
    </row>
    <row r="220" spans="1:4" ht="20.100000000000001" customHeight="1">
      <c r="A220" s="146" t="s">
        <v>178</v>
      </c>
      <c r="B220" s="146">
        <v>886</v>
      </c>
      <c r="C220" s="146">
        <v>805</v>
      </c>
      <c r="D220" s="166">
        <f t="shared" si="3"/>
        <v>1.101</v>
      </c>
    </row>
    <row r="221" spans="1:4" ht="20.100000000000001" customHeight="1">
      <c r="A221" s="146" t="s">
        <v>179</v>
      </c>
      <c r="B221" s="146">
        <v>0</v>
      </c>
      <c r="C221" s="146">
        <v>21</v>
      </c>
      <c r="D221" s="166"/>
    </row>
    <row r="222" spans="1:4" ht="20.100000000000001" customHeight="1">
      <c r="A222" s="146" t="s">
        <v>106</v>
      </c>
      <c r="B222" s="146">
        <v>0</v>
      </c>
      <c r="C222" s="146"/>
      <c r="D222" s="166"/>
    </row>
    <row r="223" spans="1:4" ht="20.100000000000001" customHeight="1">
      <c r="A223" s="146" t="s">
        <v>180</v>
      </c>
      <c r="B223" s="146">
        <v>0</v>
      </c>
      <c r="C223" s="146"/>
      <c r="D223" s="166"/>
    </row>
    <row r="224" spans="1:4" ht="20.100000000000001" customHeight="1">
      <c r="A224" s="146" t="s">
        <v>181</v>
      </c>
      <c r="B224" s="146">
        <v>0</v>
      </c>
      <c r="C224" s="146"/>
      <c r="D224" s="166"/>
    </row>
    <row r="225" spans="1:4" ht="20.100000000000001" customHeight="1">
      <c r="A225" s="146" t="s">
        <v>182</v>
      </c>
      <c r="B225" s="146">
        <v>0</v>
      </c>
      <c r="C225" s="146"/>
      <c r="D225" s="166"/>
    </row>
    <row r="226" spans="1:4" ht="20.100000000000001" customHeight="1">
      <c r="A226" s="146" t="s">
        <v>183</v>
      </c>
      <c r="B226" s="146">
        <v>0</v>
      </c>
      <c r="C226" s="146"/>
      <c r="D226" s="166"/>
    </row>
    <row r="227" spans="1:4" ht="20.100000000000001" customHeight="1">
      <c r="A227" s="146" t="s">
        <v>184</v>
      </c>
      <c r="B227" s="146">
        <v>0</v>
      </c>
      <c r="C227" s="146"/>
      <c r="D227" s="166"/>
    </row>
    <row r="228" spans="1:4" ht="20.100000000000001" customHeight="1">
      <c r="A228" s="146" t="s">
        <v>185</v>
      </c>
      <c r="B228" s="146">
        <v>1043</v>
      </c>
      <c r="C228" s="146">
        <v>1043</v>
      </c>
      <c r="D228" s="166">
        <f t="shared" si="3"/>
        <v>1</v>
      </c>
    </row>
    <row r="229" spans="1:4" ht="20.100000000000001" customHeight="1">
      <c r="A229" s="146" t="s">
        <v>75</v>
      </c>
      <c r="B229" s="146">
        <v>691</v>
      </c>
      <c r="C229" s="146">
        <v>690</v>
      </c>
      <c r="D229" s="166">
        <f t="shared" si="3"/>
        <v>1.0009999999999999</v>
      </c>
    </row>
    <row r="230" spans="1:4" ht="20.100000000000001" customHeight="1">
      <c r="A230" s="146" t="s">
        <v>186</v>
      </c>
      <c r="B230" s="146">
        <v>101</v>
      </c>
      <c r="C230" s="146">
        <v>100</v>
      </c>
      <c r="D230" s="166">
        <f t="shared" si="3"/>
        <v>1.01</v>
      </c>
    </row>
    <row r="231" spans="1:4" ht="20.100000000000001" customHeight="1">
      <c r="A231" s="173" t="s">
        <v>1188</v>
      </c>
      <c r="B231" s="173">
        <f>B232+B233</f>
        <v>280</v>
      </c>
      <c r="C231" s="172"/>
      <c r="D231" s="166"/>
    </row>
    <row r="232" spans="1:4" ht="20.100000000000001" customHeight="1">
      <c r="A232" s="172" t="s">
        <v>1189</v>
      </c>
      <c r="B232" s="172">
        <v>246</v>
      </c>
      <c r="C232" s="172"/>
      <c r="D232" s="166"/>
    </row>
    <row r="233" spans="1:4" ht="20.100000000000001" customHeight="1">
      <c r="A233" s="172" t="s">
        <v>1190</v>
      </c>
      <c r="B233" s="172">
        <v>34</v>
      </c>
      <c r="C233" s="172"/>
      <c r="D233" s="166"/>
    </row>
    <row r="234" spans="1:4" ht="20.100000000000001" customHeight="1">
      <c r="A234" s="168" t="s">
        <v>187</v>
      </c>
      <c r="B234" s="168">
        <f>SUM(B235:B236)</f>
        <v>145</v>
      </c>
      <c r="C234" s="168">
        <f>SUM(C235:C236)</f>
        <v>0</v>
      </c>
      <c r="D234" s="166"/>
    </row>
    <row r="235" spans="1:4" ht="20.100000000000001" customHeight="1">
      <c r="A235" s="146" t="s">
        <v>188</v>
      </c>
      <c r="B235" s="146">
        <v>0</v>
      </c>
      <c r="C235" s="146"/>
      <c r="D235" s="166"/>
    </row>
    <row r="236" spans="1:4" ht="20.100000000000001" customHeight="1">
      <c r="A236" s="146" t="s">
        <v>189</v>
      </c>
      <c r="B236" s="146">
        <v>145</v>
      </c>
      <c r="C236" s="146"/>
      <c r="D236" s="166"/>
    </row>
    <row r="237" spans="1:4" ht="20.100000000000001" customHeight="1">
      <c r="A237" s="168" t="s">
        <v>1191</v>
      </c>
      <c r="B237" s="146">
        <v>0</v>
      </c>
      <c r="C237" s="146"/>
      <c r="D237" s="166"/>
    </row>
    <row r="238" spans="1:4" ht="20.100000000000001" customHeight="1">
      <c r="A238" s="168" t="s">
        <v>1192</v>
      </c>
      <c r="B238" s="146">
        <v>0</v>
      </c>
      <c r="C238" s="146"/>
      <c r="D238" s="166"/>
    </row>
    <row r="239" spans="1:4" ht="20.100000000000001" customHeight="1">
      <c r="A239" s="146" t="s">
        <v>66</v>
      </c>
      <c r="B239" s="146">
        <v>0</v>
      </c>
      <c r="C239" s="146"/>
      <c r="D239" s="166"/>
    </row>
    <row r="240" spans="1:4" ht="20.100000000000001" customHeight="1">
      <c r="A240" s="172" t="s">
        <v>67</v>
      </c>
      <c r="B240" s="172">
        <v>0</v>
      </c>
      <c r="C240" s="172"/>
      <c r="D240" s="166"/>
    </row>
    <row r="241" spans="1:4" ht="20.100000000000001" customHeight="1">
      <c r="A241" s="172" t="s">
        <v>68</v>
      </c>
      <c r="B241" s="172">
        <v>0</v>
      </c>
      <c r="C241" s="172"/>
      <c r="D241" s="166"/>
    </row>
    <row r="242" spans="1:4" ht="20.100000000000001" customHeight="1">
      <c r="A242" s="172" t="s">
        <v>159</v>
      </c>
      <c r="B242" s="172">
        <v>0</v>
      </c>
      <c r="C242" s="172"/>
      <c r="D242" s="166"/>
    </row>
    <row r="243" spans="1:4" ht="20.100000000000001" customHeight="1">
      <c r="A243" s="172" t="s">
        <v>75</v>
      </c>
      <c r="B243" s="172">
        <v>0</v>
      </c>
      <c r="C243" s="172"/>
      <c r="D243" s="166"/>
    </row>
    <row r="244" spans="1:4" ht="20.100000000000001" customHeight="1">
      <c r="A244" s="172" t="s">
        <v>1193</v>
      </c>
      <c r="B244" s="172">
        <v>0</v>
      </c>
      <c r="C244" s="172"/>
      <c r="D244" s="166"/>
    </row>
    <row r="245" spans="1:4" ht="20.100000000000001" customHeight="1">
      <c r="A245" s="173" t="s">
        <v>1194</v>
      </c>
      <c r="B245" s="172">
        <v>0</v>
      </c>
      <c r="C245" s="172"/>
      <c r="D245" s="166"/>
    </row>
    <row r="246" spans="1:4" ht="20.100000000000001" customHeight="1">
      <c r="A246" s="172" t="s">
        <v>1195</v>
      </c>
      <c r="B246" s="172">
        <v>0</v>
      </c>
      <c r="C246" s="172"/>
      <c r="D246" s="166"/>
    </row>
    <row r="247" spans="1:4" ht="20.100000000000001" customHeight="1">
      <c r="A247" s="172" t="s">
        <v>1196</v>
      </c>
      <c r="B247" s="172">
        <v>0</v>
      </c>
      <c r="C247" s="172"/>
      <c r="D247" s="166"/>
    </row>
    <row r="248" spans="1:4" ht="20.100000000000001" customHeight="1">
      <c r="A248" s="173" t="s">
        <v>1197</v>
      </c>
      <c r="B248" s="172">
        <v>0</v>
      </c>
      <c r="C248" s="172"/>
      <c r="D248" s="166"/>
    </row>
    <row r="249" spans="1:4" ht="20.100000000000001" customHeight="1">
      <c r="A249" s="172" t="s">
        <v>1198</v>
      </c>
      <c r="B249" s="172">
        <v>0</v>
      </c>
      <c r="C249" s="172"/>
      <c r="D249" s="166"/>
    </row>
    <row r="250" spans="1:4" ht="20.100000000000001" customHeight="1">
      <c r="A250" s="172" t="s">
        <v>1199</v>
      </c>
      <c r="B250" s="172">
        <v>0</v>
      </c>
      <c r="C250" s="172"/>
      <c r="D250" s="166"/>
    </row>
    <row r="251" spans="1:4" ht="20.100000000000001" customHeight="1">
      <c r="A251" s="173" t="s">
        <v>1200</v>
      </c>
      <c r="B251" s="172">
        <v>0</v>
      </c>
      <c r="C251" s="172"/>
      <c r="D251" s="166"/>
    </row>
    <row r="252" spans="1:4" ht="20.100000000000001" customHeight="1">
      <c r="A252" s="172" t="s">
        <v>1201</v>
      </c>
      <c r="B252" s="172">
        <v>0</v>
      </c>
      <c r="C252" s="172"/>
      <c r="D252" s="166"/>
    </row>
    <row r="253" spans="1:4" ht="20.100000000000001" customHeight="1">
      <c r="A253" s="172" t="s">
        <v>1202</v>
      </c>
      <c r="B253" s="172">
        <v>0</v>
      </c>
      <c r="C253" s="172"/>
      <c r="D253" s="166"/>
    </row>
    <row r="254" spans="1:4" ht="20.100000000000001" customHeight="1">
      <c r="A254" s="172" t="s">
        <v>1203</v>
      </c>
      <c r="B254" s="172">
        <v>0</v>
      </c>
      <c r="C254" s="172"/>
      <c r="D254" s="166"/>
    </row>
    <row r="255" spans="1:4" ht="20.100000000000001" customHeight="1">
      <c r="A255" s="172" t="s">
        <v>1204</v>
      </c>
      <c r="B255" s="172">
        <v>0</v>
      </c>
      <c r="C255" s="172"/>
      <c r="D255" s="166"/>
    </row>
    <row r="256" spans="1:4" ht="20.100000000000001" customHeight="1">
      <c r="A256" s="172" t="s">
        <v>1205</v>
      </c>
      <c r="B256" s="172">
        <v>0</v>
      </c>
      <c r="C256" s="172"/>
      <c r="D256" s="166"/>
    </row>
    <row r="257" spans="1:4" ht="20.100000000000001" customHeight="1">
      <c r="A257" s="173" t="s">
        <v>190</v>
      </c>
      <c r="B257" s="172">
        <v>0</v>
      </c>
      <c r="C257" s="172"/>
      <c r="D257" s="166"/>
    </row>
    <row r="258" spans="1:4" ht="20.100000000000001" customHeight="1">
      <c r="A258" s="172" t="s">
        <v>1206</v>
      </c>
      <c r="B258" s="172">
        <v>0</v>
      </c>
      <c r="C258" s="172"/>
      <c r="D258" s="166"/>
    </row>
    <row r="259" spans="1:4" ht="20.100000000000001" customHeight="1">
      <c r="A259" s="172" t="s">
        <v>1207</v>
      </c>
      <c r="B259" s="172">
        <v>0</v>
      </c>
      <c r="C259" s="172"/>
      <c r="D259" s="166"/>
    </row>
    <row r="260" spans="1:4" ht="20.100000000000001" customHeight="1">
      <c r="A260" s="172" t="s">
        <v>1208</v>
      </c>
      <c r="B260" s="172">
        <v>0</v>
      </c>
      <c r="C260" s="172"/>
      <c r="D260" s="166"/>
    </row>
    <row r="261" spans="1:4" ht="20.100000000000001" customHeight="1">
      <c r="A261" s="172" t="s">
        <v>1209</v>
      </c>
      <c r="B261" s="172">
        <v>0</v>
      </c>
      <c r="C261" s="172"/>
      <c r="D261" s="166"/>
    </row>
    <row r="262" spans="1:4" ht="20.100000000000001" customHeight="1">
      <c r="A262" s="173" t="s">
        <v>1210</v>
      </c>
      <c r="B262" s="172">
        <v>0</v>
      </c>
      <c r="C262" s="172"/>
      <c r="D262" s="166"/>
    </row>
    <row r="263" spans="1:4" ht="20.100000000000001" customHeight="1">
      <c r="A263" s="172" t="s">
        <v>1211</v>
      </c>
      <c r="B263" s="172">
        <v>0</v>
      </c>
      <c r="C263" s="172"/>
      <c r="D263" s="166"/>
    </row>
    <row r="264" spans="1:4" ht="20.100000000000001" customHeight="1">
      <c r="A264" s="173" t="s">
        <v>1212</v>
      </c>
      <c r="B264" s="172">
        <v>0</v>
      </c>
      <c r="C264" s="172"/>
      <c r="D264" s="166"/>
    </row>
    <row r="265" spans="1:4" ht="20.100000000000001" customHeight="1">
      <c r="A265" s="172" t="s">
        <v>1213</v>
      </c>
      <c r="B265" s="172">
        <v>0</v>
      </c>
      <c r="C265" s="172"/>
      <c r="D265" s="166"/>
    </row>
    <row r="266" spans="1:4" ht="20.100000000000001" customHeight="1">
      <c r="A266" s="172" t="s">
        <v>1214</v>
      </c>
      <c r="B266" s="172">
        <v>0</v>
      </c>
      <c r="C266" s="172"/>
      <c r="D266" s="166"/>
    </row>
    <row r="267" spans="1:4" ht="20.100000000000001" customHeight="1">
      <c r="A267" s="172" t="s">
        <v>1215</v>
      </c>
      <c r="B267" s="172">
        <v>0</v>
      </c>
      <c r="C267" s="172"/>
      <c r="D267" s="166"/>
    </row>
    <row r="268" spans="1:4" ht="20.100000000000001" customHeight="1">
      <c r="A268" s="172" t="s">
        <v>1216</v>
      </c>
      <c r="B268" s="172">
        <v>0</v>
      </c>
      <c r="C268" s="172"/>
      <c r="D268" s="166"/>
    </row>
    <row r="269" spans="1:4" ht="20.100000000000001" customHeight="1">
      <c r="A269" s="173" t="s">
        <v>1217</v>
      </c>
      <c r="B269" s="172">
        <v>0</v>
      </c>
      <c r="C269" s="172"/>
      <c r="D269" s="166"/>
    </row>
    <row r="270" spans="1:4" ht="20.100000000000001" customHeight="1">
      <c r="A270" s="172" t="s">
        <v>66</v>
      </c>
      <c r="B270" s="172">
        <v>0</v>
      </c>
      <c r="C270" s="172"/>
      <c r="D270" s="166"/>
    </row>
    <row r="271" spans="1:4" ht="20.100000000000001" customHeight="1">
      <c r="A271" s="172" t="s">
        <v>67</v>
      </c>
      <c r="B271" s="172">
        <v>0</v>
      </c>
      <c r="C271" s="172"/>
      <c r="D271" s="166"/>
    </row>
    <row r="272" spans="1:4" ht="20.100000000000001" customHeight="1">
      <c r="A272" s="172" t="s">
        <v>68</v>
      </c>
      <c r="B272" s="172">
        <v>0</v>
      </c>
      <c r="C272" s="172"/>
      <c r="D272" s="166"/>
    </row>
    <row r="273" spans="1:4" ht="20.100000000000001" customHeight="1">
      <c r="A273" s="172" t="s">
        <v>75</v>
      </c>
      <c r="B273" s="172">
        <v>0</v>
      </c>
      <c r="C273" s="172"/>
      <c r="D273" s="166"/>
    </row>
    <row r="274" spans="1:4" ht="20.100000000000001" customHeight="1">
      <c r="A274" s="172" t="s">
        <v>1218</v>
      </c>
      <c r="B274" s="172">
        <v>0</v>
      </c>
      <c r="C274" s="172"/>
      <c r="D274" s="166"/>
    </row>
    <row r="275" spans="1:4" ht="20.100000000000001" customHeight="1">
      <c r="A275" s="173" t="s">
        <v>191</v>
      </c>
      <c r="B275" s="172">
        <v>0</v>
      </c>
      <c r="C275" s="172"/>
      <c r="D275" s="166"/>
    </row>
    <row r="276" spans="1:4" ht="20.100000000000001" customHeight="1">
      <c r="A276" s="172" t="s">
        <v>1219</v>
      </c>
      <c r="B276" s="172">
        <v>0</v>
      </c>
      <c r="C276" s="172"/>
      <c r="D276" s="166"/>
    </row>
    <row r="277" spans="1:4" ht="20.100000000000001" customHeight="1">
      <c r="A277" s="168" t="s">
        <v>1220</v>
      </c>
      <c r="B277" s="168">
        <v>684</v>
      </c>
      <c r="C277" s="168">
        <f>C286+C294</f>
        <v>684</v>
      </c>
      <c r="D277" s="166">
        <f t="shared" ref="D277:D310" si="4">B277/C277</f>
        <v>1</v>
      </c>
    </row>
    <row r="278" spans="1:4" ht="20.100000000000001" customHeight="1">
      <c r="A278" s="173" t="s">
        <v>1221</v>
      </c>
      <c r="B278" s="173">
        <v>0</v>
      </c>
      <c r="C278" s="173"/>
      <c r="D278" s="166"/>
    </row>
    <row r="279" spans="1:4" ht="20.100000000000001" customHeight="1">
      <c r="A279" s="172" t="s">
        <v>1222</v>
      </c>
      <c r="B279" s="173">
        <v>0</v>
      </c>
      <c r="C279" s="173"/>
      <c r="D279" s="166"/>
    </row>
    <row r="280" spans="1:4" ht="20.100000000000001" customHeight="1">
      <c r="A280" s="172" t="s">
        <v>197</v>
      </c>
      <c r="B280" s="173">
        <v>0</v>
      </c>
      <c r="C280" s="173"/>
      <c r="D280" s="166"/>
    </row>
    <row r="281" spans="1:4" ht="20.100000000000001" customHeight="1">
      <c r="A281" s="172" t="s">
        <v>1223</v>
      </c>
      <c r="B281" s="173">
        <v>0</v>
      </c>
      <c r="C281" s="173"/>
      <c r="D281" s="166"/>
    </row>
    <row r="282" spans="1:4" ht="20.100000000000001" customHeight="1">
      <c r="A282" s="173" t="s">
        <v>1224</v>
      </c>
      <c r="B282" s="173">
        <v>0</v>
      </c>
      <c r="C282" s="173"/>
      <c r="D282" s="166"/>
    </row>
    <row r="283" spans="1:4" ht="20.100000000000001" customHeight="1">
      <c r="A283" s="172" t="s">
        <v>1225</v>
      </c>
      <c r="B283" s="173">
        <v>0</v>
      </c>
      <c r="C283" s="173"/>
      <c r="D283" s="166"/>
    </row>
    <row r="284" spans="1:4" ht="20.100000000000001" customHeight="1">
      <c r="A284" s="173" t="s">
        <v>1226</v>
      </c>
      <c r="B284" s="173">
        <v>0</v>
      </c>
      <c r="C284" s="173"/>
      <c r="D284" s="166"/>
    </row>
    <row r="285" spans="1:4" ht="20.100000000000001" customHeight="1">
      <c r="A285" s="172" t="s">
        <v>1227</v>
      </c>
      <c r="B285" s="173">
        <v>0</v>
      </c>
      <c r="C285" s="173"/>
      <c r="D285" s="166"/>
    </row>
    <row r="286" spans="1:4" ht="20.100000000000001" customHeight="1">
      <c r="A286" s="168" t="s">
        <v>192</v>
      </c>
      <c r="B286" s="168">
        <f>SUM(B287:B293)</f>
        <v>644</v>
      </c>
      <c r="C286" s="168">
        <f>SUM(C287:C293)</f>
        <v>644</v>
      </c>
      <c r="D286" s="166">
        <f t="shared" si="4"/>
        <v>1</v>
      </c>
    </row>
    <row r="287" spans="1:4" ht="20.100000000000001" customHeight="1">
      <c r="A287" s="146" t="s">
        <v>193</v>
      </c>
      <c r="B287" s="146">
        <v>160</v>
      </c>
      <c r="C287" s="146">
        <v>160</v>
      </c>
      <c r="D287" s="166">
        <f t="shared" si="4"/>
        <v>1</v>
      </c>
    </row>
    <row r="288" spans="1:4" ht="20.100000000000001" customHeight="1">
      <c r="A288" s="146" t="s">
        <v>194</v>
      </c>
      <c r="B288" s="146">
        <v>0</v>
      </c>
      <c r="C288" s="146"/>
      <c r="D288" s="166"/>
    </row>
    <row r="289" spans="1:4" ht="20.100000000000001" customHeight="1">
      <c r="A289" s="146" t="s">
        <v>195</v>
      </c>
      <c r="B289" s="146">
        <v>0</v>
      </c>
      <c r="C289" s="146"/>
      <c r="D289" s="166"/>
    </row>
    <row r="290" spans="1:4" ht="20.100000000000001" customHeight="1">
      <c r="A290" s="146" t="s">
        <v>196</v>
      </c>
      <c r="B290" s="146">
        <v>0</v>
      </c>
      <c r="C290" s="146"/>
      <c r="D290" s="166"/>
    </row>
    <row r="291" spans="1:4" ht="20.100000000000001" customHeight="1">
      <c r="A291" s="146" t="s">
        <v>198</v>
      </c>
      <c r="B291" s="146">
        <v>457</v>
      </c>
      <c r="C291" s="146">
        <v>457</v>
      </c>
      <c r="D291" s="166">
        <f t="shared" si="4"/>
        <v>1</v>
      </c>
    </row>
    <row r="292" spans="1:4" ht="20.100000000000001" customHeight="1">
      <c r="A292" s="146" t="s">
        <v>199</v>
      </c>
      <c r="B292" s="146">
        <v>0</v>
      </c>
      <c r="C292" s="146"/>
      <c r="D292" s="166"/>
    </row>
    <row r="293" spans="1:4" ht="20.100000000000001" customHeight="1">
      <c r="A293" s="146" t="s">
        <v>200</v>
      </c>
      <c r="B293" s="146">
        <v>27</v>
      </c>
      <c r="C293" s="146">
        <v>27</v>
      </c>
      <c r="D293" s="166">
        <f t="shared" si="4"/>
        <v>1</v>
      </c>
    </row>
    <row r="294" spans="1:4" ht="20.100000000000001" customHeight="1">
      <c r="A294" s="168" t="s">
        <v>201</v>
      </c>
      <c r="B294" s="168">
        <v>40</v>
      </c>
      <c r="C294" s="168">
        <v>40</v>
      </c>
      <c r="D294" s="166">
        <f t="shared" si="4"/>
        <v>1</v>
      </c>
    </row>
    <row r="295" spans="1:4" ht="20.100000000000001" customHeight="1">
      <c r="A295" s="172" t="s">
        <v>1228</v>
      </c>
      <c r="B295" s="173">
        <v>40</v>
      </c>
      <c r="C295" s="173">
        <v>40</v>
      </c>
      <c r="D295" s="166">
        <f t="shared" si="4"/>
        <v>1</v>
      </c>
    </row>
    <row r="296" spans="1:4" ht="20.100000000000001" customHeight="1">
      <c r="A296" s="168" t="s">
        <v>1229</v>
      </c>
      <c r="B296" s="168">
        <f>B297+B300+B311+B326+B335</f>
        <v>76168</v>
      </c>
      <c r="C296" s="168">
        <f>C297+C300+C311+C326+C335</f>
        <v>50124</v>
      </c>
      <c r="D296" s="166">
        <f t="shared" si="4"/>
        <v>1.52</v>
      </c>
    </row>
    <row r="297" spans="1:4" ht="20.100000000000001" customHeight="1">
      <c r="A297" s="168" t="s">
        <v>202</v>
      </c>
      <c r="B297" s="168">
        <v>0</v>
      </c>
      <c r="C297" s="168">
        <f>SUM(C298:C299)</f>
        <v>0</v>
      </c>
      <c r="D297" s="166"/>
    </row>
    <row r="298" spans="1:4" ht="20.100000000000001" customHeight="1">
      <c r="A298" s="146" t="s">
        <v>203</v>
      </c>
      <c r="B298" s="146">
        <v>0</v>
      </c>
      <c r="C298" s="146"/>
      <c r="D298" s="166"/>
    </row>
    <row r="299" spans="1:4" ht="20.100000000000001" customHeight="1">
      <c r="A299" s="146" t="s">
        <v>204</v>
      </c>
      <c r="B299" s="146">
        <v>0</v>
      </c>
      <c r="C299" s="146"/>
      <c r="D299" s="166"/>
    </row>
    <row r="300" spans="1:4" ht="20.100000000000001" customHeight="1">
      <c r="A300" s="168" t="s">
        <v>205</v>
      </c>
      <c r="B300" s="168">
        <f>SUM(B301:B310)</f>
        <v>72021</v>
      </c>
      <c r="C300" s="168">
        <f>SUM(C301:C310)</f>
        <v>46215</v>
      </c>
      <c r="D300" s="166">
        <f t="shared" si="4"/>
        <v>1.5580000000000001</v>
      </c>
    </row>
    <row r="301" spans="1:4" ht="20.100000000000001" customHeight="1">
      <c r="A301" s="146" t="s">
        <v>66</v>
      </c>
      <c r="B301" s="146">
        <f>34640-1</f>
        <v>34639</v>
      </c>
      <c r="C301" s="146">
        <v>36515</v>
      </c>
      <c r="D301" s="166">
        <f t="shared" si="4"/>
        <v>0.94899999999999995</v>
      </c>
    </row>
    <row r="302" spans="1:4" ht="20.100000000000001" customHeight="1">
      <c r="A302" s="146" t="s">
        <v>67</v>
      </c>
      <c r="B302" s="146">
        <v>0</v>
      </c>
      <c r="C302" s="146"/>
      <c r="D302" s="166"/>
    </row>
    <row r="303" spans="1:4" ht="20.100000000000001" customHeight="1">
      <c r="A303" s="146" t="s">
        <v>68</v>
      </c>
      <c r="B303" s="146">
        <v>0</v>
      </c>
      <c r="C303" s="146"/>
      <c r="D303" s="166"/>
    </row>
    <row r="304" spans="1:4" ht="20.100000000000001" customHeight="1">
      <c r="A304" s="146" t="s">
        <v>106</v>
      </c>
      <c r="B304" s="146">
        <v>500</v>
      </c>
      <c r="C304" s="146">
        <v>200</v>
      </c>
      <c r="D304" s="166">
        <f t="shared" si="4"/>
        <v>2.5</v>
      </c>
    </row>
    <row r="305" spans="1:4" ht="20.100000000000001" customHeight="1">
      <c r="A305" s="146" t="s">
        <v>206</v>
      </c>
      <c r="B305" s="146">
        <v>6858</v>
      </c>
      <c r="C305" s="146">
        <v>6356</v>
      </c>
      <c r="D305" s="166">
        <f t="shared" si="4"/>
        <v>1.079</v>
      </c>
    </row>
    <row r="306" spans="1:4" ht="20.100000000000001" customHeight="1">
      <c r="A306" s="146" t="s">
        <v>207</v>
      </c>
      <c r="B306" s="146">
        <v>0</v>
      </c>
      <c r="C306" s="146"/>
      <c r="D306" s="166"/>
    </row>
    <row r="307" spans="1:4" ht="20.100000000000001" customHeight="1">
      <c r="A307" s="146" t="s">
        <v>208</v>
      </c>
      <c r="B307" s="146">
        <v>0</v>
      </c>
      <c r="C307" s="146"/>
      <c r="D307" s="166"/>
    </row>
    <row r="308" spans="1:4" ht="20.100000000000001" customHeight="1">
      <c r="A308" s="146" t="s">
        <v>209</v>
      </c>
      <c r="B308" s="146">
        <v>0</v>
      </c>
      <c r="C308" s="146"/>
      <c r="D308" s="166"/>
    </row>
    <row r="309" spans="1:4" ht="20.100000000000001" customHeight="1">
      <c r="A309" s="146" t="s">
        <v>75</v>
      </c>
      <c r="B309" s="146">
        <v>624</v>
      </c>
      <c r="C309" s="146">
        <v>619</v>
      </c>
      <c r="D309" s="166">
        <f t="shared" si="4"/>
        <v>1.008</v>
      </c>
    </row>
    <row r="310" spans="1:4" ht="20.100000000000001" customHeight="1">
      <c r="A310" s="146" t="s">
        <v>210</v>
      </c>
      <c r="B310" s="146">
        <v>29400</v>
      </c>
      <c r="C310" s="146">
        <v>2525</v>
      </c>
      <c r="D310" s="166">
        <f t="shared" si="4"/>
        <v>11.644</v>
      </c>
    </row>
    <row r="311" spans="1:4" ht="20.100000000000001" customHeight="1">
      <c r="A311" s="168" t="s">
        <v>211</v>
      </c>
      <c r="B311" s="168">
        <v>0</v>
      </c>
      <c r="C311" s="168">
        <v>0</v>
      </c>
      <c r="D311" s="166"/>
    </row>
    <row r="312" spans="1:4" ht="20.100000000000001" customHeight="1">
      <c r="A312" s="146" t="s">
        <v>66</v>
      </c>
      <c r="B312" s="146">
        <v>0</v>
      </c>
      <c r="C312" s="146"/>
      <c r="D312" s="166"/>
    </row>
    <row r="313" spans="1:4" ht="20.100000000000001" customHeight="1">
      <c r="A313" s="146" t="s">
        <v>67</v>
      </c>
      <c r="B313" s="146">
        <v>0</v>
      </c>
      <c r="C313" s="146"/>
      <c r="D313" s="166"/>
    </row>
    <row r="314" spans="1:4" ht="20.100000000000001" customHeight="1">
      <c r="A314" s="146" t="s">
        <v>68</v>
      </c>
      <c r="B314" s="146">
        <v>0</v>
      </c>
      <c r="C314" s="146"/>
      <c r="D314" s="166"/>
    </row>
    <row r="315" spans="1:4" ht="20.100000000000001" customHeight="1">
      <c r="A315" s="146" t="s">
        <v>212</v>
      </c>
      <c r="B315" s="146">
        <v>0</v>
      </c>
      <c r="C315" s="146">
        <v>0</v>
      </c>
      <c r="D315" s="166"/>
    </row>
    <row r="316" spans="1:4" ht="20.100000000000001" customHeight="1">
      <c r="A316" s="146" t="s">
        <v>75</v>
      </c>
      <c r="B316" s="146">
        <v>0</v>
      </c>
      <c r="C316" s="146"/>
      <c r="D316" s="166"/>
    </row>
    <row r="317" spans="1:4" ht="20.100000000000001" customHeight="1">
      <c r="A317" s="146" t="s">
        <v>213</v>
      </c>
      <c r="B317" s="146">
        <v>0</v>
      </c>
      <c r="C317" s="146"/>
      <c r="D317" s="166"/>
    </row>
    <row r="318" spans="1:4" ht="20.100000000000001" customHeight="1">
      <c r="A318" s="146" t="s">
        <v>214</v>
      </c>
      <c r="B318" s="146">
        <v>0</v>
      </c>
      <c r="C318" s="146"/>
      <c r="D318" s="166"/>
    </row>
    <row r="319" spans="1:4" ht="20.100000000000001" customHeight="1">
      <c r="A319" s="146" t="s">
        <v>66</v>
      </c>
      <c r="B319" s="146">
        <v>0</v>
      </c>
      <c r="C319" s="146"/>
      <c r="D319" s="166"/>
    </row>
    <row r="320" spans="1:4" ht="20.100000000000001" customHeight="1">
      <c r="A320" s="146" t="s">
        <v>67</v>
      </c>
      <c r="B320" s="146">
        <v>0</v>
      </c>
      <c r="C320" s="146"/>
      <c r="D320" s="166"/>
    </row>
    <row r="321" spans="1:4" ht="20.100000000000001" customHeight="1">
      <c r="A321" s="146" t="s">
        <v>68</v>
      </c>
      <c r="B321" s="146">
        <v>0</v>
      </c>
      <c r="C321" s="146"/>
      <c r="D321" s="166"/>
    </row>
    <row r="322" spans="1:4" ht="20.100000000000001" customHeight="1">
      <c r="A322" s="146" t="s">
        <v>215</v>
      </c>
      <c r="B322" s="146">
        <v>0</v>
      </c>
      <c r="C322" s="146"/>
      <c r="D322" s="166"/>
    </row>
    <row r="323" spans="1:4" ht="20.100000000000001" customHeight="1">
      <c r="A323" s="146" t="s">
        <v>1230</v>
      </c>
      <c r="B323" s="146">
        <v>0</v>
      </c>
      <c r="C323" s="146"/>
      <c r="D323" s="166"/>
    </row>
    <row r="324" spans="1:4" ht="20.100000000000001" customHeight="1">
      <c r="A324" s="146" t="s">
        <v>75</v>
      </c>
      <c r="B324" s="146">
        <v>0</v>
      </c>
      <c r="C324" s="146"/>
      <c r="D324" s="166"/>
    </row>
    <row r="325" spans="1:4" ht="20.100000000000001" customHeight="1">
      <c r="A325" s="146" t="s">
        <v>216</v>
      </c>
      <c r="B325" s="146">
        <v>0</v>
      </c>
      <c r="C325" s="146"/>
      <c r="D325" s="166"/>
    </row>
    <row r="326" spans="1:4" ht="20.100000000000001" customHeight="1">
      <c r="A326" s="168" t="s">
        <v>217</v>
      </c>
      <c r="B326" s="168">
        <v>1000</v>
      </c>
      <c r="C326" s="168">
        <v>1000</v>
      </c>
      <c r="D326" s="166">
        <f t="shared" ref="D326:D388" si="5">B326/C326</f>
        <v>1</v>
      </c>
    </row>
    <row r="327" spans="1:4" ht="20.100000000000001" customHeight="1">
      <c r="A327" s="146" t="s">
        <v>66</v>
      </c>
      <c r="B327" s="146">
        <v>0</v>
      </c>
      <c r="C327" s="146"/>
      <c r="D327" s="166"/>
    </row>
    <row r="328" spans="1:4" ht="20.100000000000001" customHeight="1">
      <c r="A328" s="146" t="s">
        <v>67</v>
      </c>
      <c r="B328" s="146">
        <v>0</v>
      </c>
      <c r="C328" s="146"/>
      <c r="D328" s="166"/>
    </row>
    <row r="329" spans="1:4" ht="20.100000000000001" customHeight="1">
      <c r="A329" s="146" t="s">
        <v>68</v>
      </c>
      <c r="B329" s="146">
        <v>0</v>
      </c>
      <c r="C329" s="146"/>
      <c r="D329" s="166"/>
    </row>
    <row r="330" spans="1:4" ht="20.100000000000001" customHeight="1">
      <c r="A330" s="146" t="s">
        <v>218</v>
      </c>
      <c r="B330" s="146">
        <v>0</v>
      </c>
      <c r="C330" s="146"/>
      <c r="D330" s="166"/>
    </row>
    <row r="331" spans="1:4" ht="20.100000000000001" customHeight="1">
      <c r="A331" s="146" t="s">
        <v>219</v>
      </c>
      <c r="B331" s="146">
        <v>0</v>
      </c>
      <c r="C331" s="146"/>
      <c r="D331" s="166"/>
    </row>
    <row r="332" spans="1:4" ht="20.100000000000001" customHeight="1">
      <c r="A332" s="146" t="s">
        <v>220</v>
      </c>
      <c r="B332" s="146">
        <v>0</v>
      </c>
      <c r="C332" s="146"/>
      <c r="D332" s="166"/>
    </row>
    <row r="333" spans="1:4" ht="20.100000000000001" customHeight="1">
      <c r="A333" s="146" t="s">
        <v>75</v>
      </c>
      <c r="B333" s="146">
        <v>0</v>
      </c>
      <c r="C333" s="146"/>
      <c r="D333" s="166"/>
    </row>
    <row r="334" spans="1:4" ht="20.100000000000001" customHeight="1">
      <c r="A334" s="146" t="s">
        <v>221</v>
      </c>
      <c r="B334" s="146">
        <v>1000</v>
      </c>
      <c r="C334" s="146">
        <v>1000</v>
      </c>
      <c r="D334" s="166">
        <f t="shared" si="5"/>
        <v>1</v>
      </c>
    </row>
    <row r="335" spans="1:4" ht="20.100000000000001" customHeight="1">
      <c r="A335" s="168" t="s">
        <v>222</v>
      </c>
      <c r="B335" s="168">
        <v>3147</v>
      </c>
      <c r="C335" s="168">
        <f>SUM(C336:C348)</f>
        <v>2909</v>
      </c>
      <c r="D335" s="166">
        <f t="shared" si="5"/>
        <v>1.0820000000000001</v>
      </c>
    </row>
    <row r="336" spans="1:4" ht="20.100000000000001" customHeight="1">
      <c r="A336" s="146" t="s">
        <v>66</v>
      </c>
      <c r="B336" s="146">
        <v>1343</v>
      </c>
      <c r="C336" s="146">
        <v>1402</v>
      </c>
      <c r="D336" s="166">
        <f t="shared" si="5"/>
        <v>0.95799999999999996</v>
      </c>
    </row>
    <row r="337" spans="1:4" ht="20.100000000000001" customHeight="1">
      <c r="A337" s="146" t="s">
        <v>67</v>
      </c>
      <c r="B337" s="146">
        <v>85</v>
      </c>
      <c r="C337" s="146">
        <v>85</v>
      </c>
      <c r="D337" s="166">
        <f t="shared" si="5"/>
        <v>1</v>
      </c>
    </row>
    <row r="338" spans="1:4" ht="20.100000000000001" customHeight="1">
      <c r="A338" s="146" t="s">
        <v>68</v>
      </c>
      <c r="B338" s="146">
        <v>0</v>
      </c>
      <c r="C338" s="146"/>
      <c r="D338" s="166"/>
    </row>
    <row r="339" spans="1:4" ht="20.100000000000001" customHeight="1">
      <c r="A339" s="146" t="s">
        <v>223</v>
      </c>
      <c r="B339" s="146">
        <v>771</v>
      </c>
      <c r="C339" s="146">
        <v>771</v>
      </c>
      <c r="D339" s="166">
        <f t="shared" si="5"/>
        <v>1</v>
      </c>
    </row>
    <row r="340" spans="1:4" ht="20.100000000000001" customHeight="1">
      <c r="A340" s="146" t="s">
        <v>224</v>
      </c>
      <c r="B340" s="146">
        <v>0</v>
      </c>
      <c r="C340" s="146"/>
      <c r="D340" s="166"/>
    </row>
    <row r="341" spans="1:4" ht="20.100000000000001" customHeight="1">
      <c r="A341" s="146" t="s">
        <v>225</v>
      </c>
      <c r="B341" s="146">
        <v>120</v>
      </c>
      <c r="C341" s="146"/>
      <c r="D341" s="166"/>
    </row>
    <row r="342" spans="1:4" ht="20.100000000000001" customHeight="1">
      <c r="A342" s="146" t="s">
        <v>226</v>
      </c>
      <c r="B342" s="146">
        <v>613</v>
      </c>
      <c r="C342" s="146">
        <v>572</v>
      </c>
      <c r="D342" s="166">
        <f t="shared" si="5"/>
        <v>1.0720000000000001</v>
      </c>
    </row>
    <row r="343" spans="1:4" ht="20.100000000000001" customHeight="1">
      <c r="A343" s="146" t="s">
        <v>227</v>
      </c>
      <c r="B343" s="146">
        <v>0</v>
      </c>
      <c r="C343" s="146"/>
      <c r="D343" s="166"/>
    </row>
    <row r="344" spans="1:4" ht="20.100000000000001" customHeight="1">
      <c r="A344" s="146" t="s">
        <v>228</v>
      </c>
      <c r="B344" s="146">
        <v>61</v>
      </c>
      <c r="C344" s="146"/>
      <c r="D344" s="166"/>
    </row>
    <row r="345" spans="1:4" ht="20.100000000000001" customHeight="1">
      <c r="A345" s="146" t="s">
        <v>1231</v>
      </c>
      <c r="B345" s="146">
        <v>0</v>
      </c>
      <c r="C345" s="146"/>
      <c r="D345" s="166"/>
    </row>
    <row r="346" spans="1:4" ht="20.100000000000001" customHeight="1">
      <c r="A346" s="146" t="s">
        <v>106</v>
      </c>
      <c r="B346" s="146">
        <v>0</v>
      </c>
      <c r="C346" s="146"/>
      <c r="D346" s="166"/>
    </row>
    <row r="347" spans="1:4" ht="20.100000000000001" customHeight="1">
      <c r="A347" s="146" t="s">
        <v>75</v>
      </c>
      <c r="B347" s="146">
        <v>82</v>
      </c>
      <c r="C347" s="146">
        <v>79</v>
      </c>
      <c r="D347" s="166">
        <f t="shared" si="5"/>
        <v>1.038</v>
      </c>
    </row>
    <row r="348" spans="1:4" ht="20.100000000000001" customHeight="1">
      <c r="A348" s="146" t="s">
        <v>229</v>
      </c>
      <c r="B348" s="146">
        <v>72</v>
      </c>
      <c r="C348" s="146"/>
      <c r="D348" s="166"/>
    </row>
    <row r="349" spans="1:4" ht="20.100000000000001" customHeight="1">
      <c r="A349" s="146" t="s">
        <v>230</v>
      </c>
      <c r="B349" s="146">
        <v>0</v>
      </c>
      <c r="C349" s="146"/>
      <c r="D349" s="166"/>
    </row>
    <row r="350" spans="1:4" ht="20.100000000000001" customHeight="1">
      <c r="A350" s="146" t="s">
        <v>66</v>
      </c>
      <c r="B350" s="146">
        <v>0</v>
      </c>
      <c r="C350" s="146"/>
      <c r="D350" s="166"/>
    </row>
    <row r="351" spans="1:4" ht="20.100000000000001" customHeight="1">
      <c r="A351" s="146" t="s">
        <v>67</v>
      </c>
      <c r="B351" s="146">
        <v>0</v>
      </c>
      <c r="C351" s="146"/>
      <c r="D351" s="166"/>
    </row>
    <row r="352" spans="1:4" ht="20.100000000000001" customHeight="1">
      <c r="A352" s="146" t="s">
        <v>68</v>
      </c>
      <c r="B352" s="146">
        <v>0</v>
      </c>
      <c r="C352" s="146"/>
      <c r="D352" s="166"/>
    </row>
    <row r="353" spans="1:4" ht="20.100000000000001" customHeight="1">
      <c r="A353" s="146" t="s">
        <v>1232</v>
      </c>
      <c r="B353" s="146">
        <v>0</v>
      </c>
      <c r="C353" s="146"/>
      <c r="D353" s="166"/>
    </row>
    <row r="354" spans="1:4" ht="20.100000000000001" customHeight="1">
      <c r="A354" s="146" t="s">
        <v>1233</v>
      </c>
      <c r="B354" s="146">
        <v>0</v>
      </c>
      <c r="C354" s="146"/>
      <c r="D354" s="166"/>
    </row>
    <row r="355" spans="1:4" ht="20.100000000000001" customHeight="1">
      <c r="A355" s="146" t="s">
        <v>231</v>
      </c>
      <c r="B355" s="146">
        <v>0</v>
      </c>
      <c r="C355" s="146"/>
      <c r="D355" s="166"/>
    </row>
    <row r="356" spans="1:4" ht="20.100000000000001" customHeight="1">
      <c r="A356" s="146" t="s">
        <v>106</v>
      </c>
      <c r="B356" s="146">
        <v>0</v>
      </c>
      <c r="C356" s="146"/>
      <c r="D356" s="166"/>
    </row>
    <row r="357" spans="1:4" ht="20.100000000000001" customHeight="1">
      <c r="A357" s="146" t="s">
        <v>75</v>
      </c>
      <c r="B357" s="146">
        <v>0</v>
      </c>
      <c r="C357" s="146"/>
      <c r="D357" s="166"/>
    </row>
    <row r="358" spans="1:4" ht="20.100000000000001" customHeight="1">
      <c r="A358" s="146" t="s">
        <v>232</v>
      </c>
      <c r="B358" s="146">
        <v>0</v>
      </c>
      <c r="C358" s="146"/>
      <c r="D358" s="166"/>
    </row>
    <row r="359" spans="1:4" ht="20.100000000000001" customHeight="1">
      <c r="A359" s="146" t="s">
        <v>233</v>
      </c>
      <c r="B359" s="146">
        <v>0</v>
      </c>
      <c r="C359" s="146"/>
      <c r="D359" s="166"/>
    </row>
    <row r="360" spans="1:4" ht="20.100000000000001" customHeight="1">
      <c r="A360" s="146" t="s">
        <v>66</v>
      </c>
      <c r="B360" s="146">
        <v>0</v>
      </c>
      <c r="C360" s="146"/>
      <c r="D360" s="166"/>
    </row>
    <row r="361" spans="1:4" ht="20.100000000000001" customHeight="1">
      <c r="A361" s="146" t="s">
        <v>67</v>
      </c>
      <c r="B361" s="146">
        <v>0</v>
      </c>
      <c r="C361" s="146"/>
      <c r="D361" s="166"/>
    </row>
    <row r="362" spans="1:4" ht="20.100000000000001" customHeight="1">
      <c r="A362" s="146" t="s">
        <v>68</v>
      </c>
      <c r="B362" s="146">
        <v>0</v>
      </c>
      <c r="C362" s="146"/>
      <c r="D362" s="166"/>
    </row>
    <row r="363" spans="1:4" ht="20.100000000000001" customHeight="1">
      <c r="A363" s="146" t="s">
        <v>234</v>
      </c>
      <c r="B363" s="146">
        <v>0</v>
      </c>
      <c r="C363" s="146"/>
      <c r="D363" s="166"/>
    </row>
    <row r="364" spans="1:4" ht="20.100000000000001" customHeight="1">
      <c r="A364" s="146" t="s">
        <v>235</v>
      </c>
      <c r="B364" s="146">
        <v>0</v>
      </c>
      <c r="C364" s="146"/>
      <c r="D364" s="166"/>
    </row>
    <row r="365" spans="1:4" ht="20.100000000000001" customHeight="1">
      <c r="A365" s="146" t="s">
        <v>236</v>
      </c>
      <c r="B365" s="146">
        <v>0</v>
      </c>
      <c r="C365" s="146"/>
      <c r="D365" s="166"/>
    </row>
    <row r="366" spans="1:4" ht="20.100000000000001" customHeight="1">
      <c r="A366" s="146" t="s">
        <v>106</v>
      </c>
      <c r="B366" s="146">
        <v>0</v>
      </c>
      <c r="C366" s="146"/>
      <c r="D366" s="166"/>
    </row>
    <row r="367" spans="1:4" ht="20.100000000000001" customHeight="1">
      <c r="A367" s="146" t="s">
        <v>75</v>
      </c>
      <c r="B367" s="146">
        <v>0</v>
      </c>
      <c r="C367" s="146"/>
      <c r="D367" s="166"/>
    </row>
    <row r="368" spans="1:4" ht="20.100000000000001" customHeight="1">
      <c r="A368" s="146" t="s">
        <v>237</v>
      </c>
      <c r="B368" s="146">
        <v>0</v>
      </c>
      <c r="C368" s="146"/>
      <c r="D368" s="166"/>
    </row>
    <row r="369" spans="1:4" ht="20.100000000000001" customHeight="1">
      <c r="A369" s="146" t="s">
        <v>238</v>
      </c>
      <c r="B369" s="146">
        <v>0</v>
      </c>
      <c r="C369" s="146"/>
      <c r="D369" s="166"/>
    </row>
    <row r="370" spans="1:4" ht="20.100000000000001" customHeight="1">
      <c r="A370" s="146" t="s">
        <v>66</v>
      </c>
      <c r="B370" s="146">
        <v>0</v>
      </c>
      <c r="C370" s="146"/>
      <c r="D370" s="166"/>
    </row>
    <row r="371" spans="1:4" ht="20.100000000000001" customHeight="1">
      <c r="A371" s="146" t="s">
        <v>67</v>
      </c>
      <c r="B371" s="146">
        <v>0</v>
      </c>
      <c r="C371" s="146"/>
      <c r="D371" s="166"/>
    </row>
    <row r="372" spans="1:4" ht="20.100000000000001" customHeight="1">
      <c r="A372" s="146" t="s">
        <v>68</v>
      </c>
      <c r="B372" s="146">
        <v>0</v>
      </c>
      <c r="C372" s="146"/>
      <c r="D372" s="166"/>
    </row>
    <row r="373" spans="1:4" ht="20.100000000000001" customHeight="1">
      <c r="A373" s="146" t="s">
        <v>239</v>
      </c>
      <c r="B373" s="146">
        <v>0</v>
      </c>
      <c r="C373" s="146"/>
      <c r="D373" s="166"/>
    </row>
    <row r="374" spans="1:4" ht="20.100000000000001" customHeight="1">
      <c r="A374" s="146" t="s">
        <v>240</v>
      </c>
      <c r="B374" s="146">
        <v>0</v>
      </c>
      <c r="C374" s="146"/>
      <c r="D374" s="166"/>
    </row>
    <row r="375" spans="1:4" ht="20.100000000000001" customHeight="1">
      <c r="A375" s="146" t="s">
        <v>75</v>
      </c>
      <c r="B375" s="146">
        <v>0</v>
      </c>
      <c r="C375" s="146"/>
      <c r="D375" s="166"/>
    </row>
    <row r="376" spans="1:4" ht="20.100000000000001" customHeight="1">
      <c r="A376" s="146" t="s">
        <v>241</v>
      </c>
      <c r="B376" s="146">
        <v>0</v>
      </c>
      <c r="C376" s="146"/>
      <c r="D376" s="166"/>
    </row>
    <row r="377" spans="1:4" ht="20.100000000000001" customHeight="1">
      <c r="A377" s="146" t="s">
        <v>242</v>
      </c>
      <c r="B377" s="146">
        <v>0</v>
      </c>
      <c r="C377" s="146"/>
      <c r="D377" s="166"/>
    </row>
    <row r="378" spans="1:4" ht="20.100000000000001" customHeight="1">
      <c r="A378" s="146" t="s">
        <v>66</v>
      </c>
      <c r="B378" s="146">
        <v>0</v>
      </c>
      <c r="C378" s="146"/>
      <c r="D378" s="166"/>
    </row>
    <row r="379" spans="1:4" ht="20.100000000000001" customHeight="1">
      <c r="A379" s="146" t="s">
        <v>67</v>
      </c>
      <c r="B379" s="146">
        <v>0</v>
      </c>
      <c r="C379" s="146"/>
      <c r="D379" s="166"/>
    </row>
    <row r="380" spans="1:4" ht="20.100000000000001" customHeight="1">
      <c r="A380" s="146" t="s">
        <v>106</v>
      </c>
      <c r="B380" s="146">
        <v>0</v>
      </c>
      <c r="C380" s="146"/>
      <c r="D380" s="166"/>
    </row>
    <row r="381" spans="1:4" ht="20.100000000000001" customHeight="1">
      <c r="A381" s="146" t="s">
        <v>243</v>
      </c>
      <c r="B381" s="146">
        <v>0</v>
      </c>
      <c r="C381" s="146"/>
      <c r="D381" s="166"/>
    </row>
    <row r="382" spans="1:4" ht="20.100000000000001" customHeight="1">
      <c r="A382" s="146" t="s">
        <v>244</v>
      </c>
      <c r="B382" s="146">
        <v>0</v>
      </c>
      <c r="C382" s="146"/>
      <c r="D382" s="166"/>
    </row>
    <row r="383" spans="1:4" ht="20.100000000000001" customHeight="1">
      <c r="A383" s="146" t="s">
        <v>245</v>
      </c>
      <c r="B383" s="146">
        <v>0</v>
      </c>
      <c r="C383" s="146"/>
      <c r="D383" s="166"/>
    </row>
    <row r="384" spans="1:4" ht="20.100000000000001" customHeight="1">
      <c r="A384" s="146" t="s">
        <v>246</v>
      </c>
      <c r="B384" s="146">
        <v>0</v>
      </c>
      <c r="C384" s="146"/>
      <c r="D384" s="166"/>
    </row>
    <row r="385" spans="1:4" ht="20.100000000000001" customHeight="1">
      <c r="A385" s="146" t="s">
        <v>247</v>
      </c>
      <c r="B385" s="146">
        <v>0</v>
      </c>
      <c r="C385" s="146"/>
      <c r="D385" s="166"/>
    </row>
    <row r="386" spans="1:4" ht="20.100000000000001" customHeight="1">
      <c r="A386" s="168" t="s">
        <v>1234</v>
      </c>
      <c r="B386" s="168">
        <f>SUM(B387,B392,B399,B419,B423,B429,B436)</f>
        <v>338237</v>
      </c>
      <c r="C386" s="168">
        <f>SUM(C387,C392,C399,C419,C423,C429,C436)</f>
        <v>331531</v>
      </c>
      <c r="D386" s="166">
        <f t="shared" si="5"/>
        <v>1.02</v>
      </c>
    </row>
    <row r="387" spans="1:4" ht="20.100000000000001" customHeight="1">
      <c r="A387" s="168" t="s">
        <v>248</v>
      </c>
      <c r="B387" s="168">
        <v>2260</v>
      </c>
      <c r="C387" s="168">
        <f>SUM(C388:C391)</f>
        <v>2149</v>
      </c>
      <c r="D387" s="166">
        <f t="shared" si="5"/>
        <v>1.052</v>
      </c>
    </row>
    <row r="388" spans="1:4" ht="20.100000000000001" customHeight="1">
      <c r="A388" s="146" t="s">
        <v>66</v>
      </c>
      <c r="B388" s="146">
        <v>190</v>
      </c>
      <c r="C388" s="146">
        <v>206</v>
      </c>
      <c r="D388" s="166">
        <f t="shared" si="5"/>
        <v>0.92200000000000004</v>
      </c>
    </row>
    <row r="389" spans="1:4" ht="20.100000000000001" customHeight="1">
      <c r="A389" s="146" t="s">
        <v>67</v>
      </c>
      <c r="B389" s="146">
        <v>0</v>
      </c>
      <c r="C389" s="146"/>
      <c r="D389" s="166"/>
    </row>
    <row r="390" spans="1:4" ht="20.100000000000001" customHeight="1">
      <c r="A390" s="146" t="s">
        <v>68</v>
      </c>
      <c r="B390" s="146">
        <v>0</v>
      </c>
      <c r="C390" s="146"/>
      <c r="D390" s="166"/>
    </row>
    <row r="391" spans="1:4" ht="20.100000000000001" customHeight="1">
      <c r="A391" s="146" t="s">
        <v>249</v>
      </c>
      <c r="B391" s="146">
        <v>2070</v>
      </c>
      <c r="C391" s="146">
        <v>1943</v>
      </c>
      <c r="D391" s="166">
        <f t="shared" ref="D391:D443" si="6">B391/C391</f>
        <v>1.0649999999999999</v>
      </c>
    </row>
    <row r="392" spans="1:4" ht="20.100000000000001" customHeight="1">
      <c r="A392" s="168" t="s">
        <v>250</v>
      </c>
      <c r="B392" s="168">
        <v>302486</v>
      </c>
      <c r="C392" s="168">
        <f>SUM(C393:C398)</f>
        <v>305735</v>
      </c>
      <c r="D392" s="166">
        <f t="shared" si="6"/>
        <v>0.98899999999999999</v>
      </c>
    </row>
    <row r="393" spans="1:4" ht="20.100000000000001" customHeight="1">
      <c r="A393" s="179" t="s">
        <v>251</v>
      </c>
      <c r="B393" s="179">
        <v>37382</v>
      </c>
      <c r="C393" s="179">
        <v>34306</v>
      </c>
      <c r="D393" s="166">
        <f t="shared" si="6"/>
        <v>1.0900000000000001</v>
      </c>
    </row>
    <row r="394" spans="1:4" ht="20.100000000000001" customHeight="1">
      <c r="A394" s="179" t="s">
        <v>252</v>
      </c>
      <c r="B394" s="179">
        <v>116600</v>
      </c>
      <c r="C394" s="179">
        <v>108444</v>
      </c>
      <c r="D394" s="166">
        <f t="shared" si="6"/>
        <v>1.075</v>
      </c>
    </row>
    <row r="395" spans="1:4" ht="20.100000000000001" customHeight="1">
      <c r="A395" s="179" t="s">
        <v>253</v>
      </c>
      <c r="B395" s="179">
        <v>41061</v>
      </c>
      <c r="C395" s="179">
        <v>39925</v>
      </c>
      <c r="D395" s="166">
        <f t="shared" si="6"/>
        <v>1.028</v>
      </c>
    </row>
    <row r="396" spans="1:4" ht="20.100000000000001" customHeight="1">
      <c r="A396" s="179" t="s">
        <v>254</v>
      </c>
      <c r="B396" s="179">
        <v>58079</v>
      </c>
      <c r="C396" s="179">
        <v>54269</v>
      </c>
      <c r="D396" s="166">
        <f t="shared" si="6"/>
        <v>1.07</v>
      </c>
    </row>
    <row r="397" spans="1:4" ht="20.100000000000001" customHeight="1">
      <c r="A397" s="179" t="s">
        <v>255</v>
      </c>
      <c r="B397" s="179">
        <v>2000</v>
      </c>
      <c r="C397" s="179">
        <v>2000</v>
      </c>
      <c r="D397" s="166">
        <f t="shared" si="6"/>
        <v>1</v>
      </c>
    </row>
    <row r="398" spans="1:4" ht="20.100000000000001" customHeight="1">
      <c r="A398" s="179" t="s">
        <v>256</v>
      </c>
      <c r="B398" s="179">
        <v>47364</v>
      </c>
      <c r="C398" s="179">
        <v>66791</v>
      </c>
      <c r="D398" s="166">
        <f t="shared" si="6"/>
        <v>0.70899999999999996</v>
      </c>
    </row>
    <row r="399" spans="1:4" ht="20.100000000000001" customHeight="1">
      <c r="A399" s="168" t="s">
        <v>257</v>
      </c>
      <c r="B399" s="168">
        <v>7104</v>
      </c>
      <c r="C399" s="168">
        <f>SUM(C400:C404)</f>
        <v>6714</v>
      </c>
      <c r="D399" s="166">
        <f t="shared" si="6"/>
        <v>1.0580000000000001</v>
      </c>
    </row>
    <row r="400" spans="1:4" ht="20.100000000000001" customHeight="1">
      <c r="A400" s="146" t="s">
        <v>258</v>
      </c>
      <c r="B400" s="146">
        <v>0</v>
      </c>
      <c r="C400" s="146"/>
      <c r="D400" s="166"/>
    </row>
    <row r="401" spans="1:4" ht="20.100000000000001" customHeight="1">
      <c r="A401" s="146" t="s">
        <v>259</v>
      </c>
      <c r="B401" s="146">
        <v>7104</v>
      </c>
      <c r="C401" s="146">
        <v>6289</v>
      </c>
      <c r="D401" s="166">
        <f t="shared" si="6"/>
        <v>1.1299999999999999</v>
      </c>
    </row>
    <row r="402" spans="1:4" ht="20.100000000000001" customHeight="1">
      <c r="A402" s="146" t="s">
        <v>260</v>
      </c>
      <c r="B402" s="146">
        <v>0</v>
      </c>
      <c r="C402" s="146"/>
      <c r="D402" s="166"/>
    </row>
    <row r="403" spans="1:4" ht="20.100000000000001" customHeight="1">
      <c r="A403" s="146" t="s">
        <v>261</v>
      </c>
      <c r="B403" s="146">
        <v>0</v>
      </c>
      <c r="C403" s="146">
        <v>425</v>
      </c>
      <c r="D403" s="166"/>
    </row>
    <row r="404" spans="1:4" ht="20.100000000000001" customHeight="1">
      <c r="A404" s="146" t="s">
        <v>262</v>
      </c>
      <c r="B404" s="146">
        <v>0</v>
      </c>
      <c r="C404" s="146"/>
      <c r="D404" s="166"/>
    </row>
    <row r="405" spans="1:4" ht="20.100000000000001" customHeight="1">
      <c r="A405" s="146" t="s">
        <v>263</v>
      </c>
      <c r="B405" s="146">
        <v>0</v>
      </c>
      <c r="C405" s="146"/>
      <c r="D405" s="166"/>
    </row>
    <row r="406" spans="1:4" ht="20.100000000000001" customHeight="1">
      <c r="A406" s="146" t="s">
        <v>264</v>
      </c>
      <c r="B406" s="146">
        <v>0</v>
      </c>
      <c r="C406" s="146"/>
      <c r="D406" s="166"/>
    </row>
    <row r="407" spans="1:4" ht="20.100000000000001" customHeight="1">
      <c r="A407" s="146" t="s">
        <v>265</v>
      </c>
      <c r="B407" s="146">
        <v>0</v>
      </c>
      <c r="C407" s="146"/>
      <c r="D407" s="166"/>
    </row>
    <row r="408" spans="1:4" ht="20.100000000000001" customHeight="1">
      <c r="A408" s="146" t="s">
        <v>266</v>
      </c>
      <c r="B408" s="146">
        <v>0</v>
      </c>
      <c r="C408" s="146"/>
      <c r="D408" s="166"/>
    </row>
    <row r="409" spans="1:4" ht="20.100000000000001" customHeight="1">
      <c r="A409" s="146" t="s">
        <v>267</v>
      </c>
      <c r="B409" s="146">
        <v>0</v>
      </c>
      <c r="C409" s="146"/>
      <c r="D409" s="166"/>
    </row>
    <row r="410" spans="1:4" ht="20.100000000000001" customHeight="1">
      <c r="A410" s="146" t="s">
        <v>268</v>
      </c>
      <c r="B410" s="146">
        <v>0</v>
      </c>
      <c r="C410" s="146"/>
      <c r="D410" s="166"/>
    </row>
    <row r="411" spans="1:4" ht="20.100000000000001" customHeight="1">
      <c r="A411" s="146" t="s">
        <v>269</v>
      </c>
      <c r="B411" s="146">
        <v>0</v>
      </c>
      <c r="C411" s="146"/>
      <c r="D411" s="166"/>
    </row>
    <row r="412" spans="1:4" ht="20.100000000000001" customHeight="1">
      <c r="A412" s="146" t="s">
        <v>270</v>
      </c>
      <c r="B412" s="146">
        <v>0</v>
      </c>
      <c r="C412" s="146"/>
      <c r="D412" s="166"/>
    </row>
    <row r="413" spans="1:4" ht="20.100000000000001" customHeight="1">
      <c r="A413" s="146" t="s">
        <v>271</v>
      </c>
      <c r="B413" s="146">
        <v>0</v>
      </c>
      <c r="C413" s="146"/>
      <c r="D413" s="166"/>
    </row>
    <row r="414" spans="1:4" ht="20.100000000000001" customHeight="1">
      <c r="A414" s="146" t="s">
        <v>272</v>
      </c>
      <c r="B414" s="146">
        <v>0</v>
      </c>
      <c r="C414" s="146"/>
      <c r="D414" s="166"/>
    </row>
    <row r="415" spans="1:4" ht="20.100000000000001" customHeight="1">
      <c r="A415" s="146" t="s">
        <v>273</v>
      </c>
      <c r="B415" s="146">
        <v>0</v>
      </c>
      <c r="C415" s="146"/>
      <c r="D415" s="166"/>
    </row>
    <row r="416" spans="1:4" ht="20.100000000000001" customHeight="1">
      <c r="A416" s="146" t="s">
        <v>274</v>
      </c>
      <c r="B416" s="146">
        <v>0</v>
      </c>
      <c r="C416" s="146"/>
      <c r="D416" s="166"/>
    </row>
    <row r="417" spans="1:4" ht="20.100000000000001" customHeight="1">
      <c r="A417" s="146" t="s">
        <v>275</v>
      </c>
      <c r="B417" s="146">
        <v>0</v>
      </c>
      <c r="C417" s="146"/>
      <c r="D417" s="166"/>
    </row>
    <row r="418" spans="1:4" ht="20.100000000000001" customHeight="1">
      <c r="A418" s="146" t="s">
        <v>276</v>
      </c>
      <c r="B418" s="146">
        <v>0</v>
      </c>
      <c r="C418" s="146"/>
      <c r="D418" s="166"/>
    </row>
    <row r="419" spans="1:4" ht="20.100000000000001" customHeight="1">
      <c r="A419" s="168" t="s">
        <v>277</v>
      </c>
      <c r="B419" s="168">
        <v>1581</v>
      </c>
      <c r="C419" s="168">
        <f>SUM(C420:C422)</f>
        <v>1105</v>
      </c>
      <c r="D419" s="166">
        <f t="shared" si="6"/>
        <v>1.431</v>
      </c>
    </row>
    <row r="420" spans="1:4" ht="20.100000000000001" customHeight="1">
      <c r="A420" s="146" t="s">
        <v>278</v>
      </c>
      <c r="B420" s="146">
        <v>1581</v>
      </c>
      <c r="C420" s="146">
        <v>1105</v>
      </c>
      <c r="D420" s="166">
        <f t="shared" si="6"/>
        <v>1.431</v>
      </c>
    </row>
    <row r="421" spans="1:4" ht="20.100000000000001" customHeight="1">
      <c r="A421" s="146" t="s">
        <v>279</v>
      </c>
      <c r="B421" s="146">
        <v>0</v>
      </c>
      <c r="C421" s="146"/>
      <c r="D421" s="166"/>
    </row>
    <row r="422" spans="1:4" ht="20.100000000000001" customHeight="1">
      <c r="A422" s="146" t="s">
        <v>280</v>
      </c>
      <c r="B422" s="146">
        <v>0</v>
      </c>
      <c r="C422" s="146">
        <v>0</v>
      </c>
      <c r="D422" s="166"/>
    </row>
    <row r="423" spans="1:4" ht="20.100000000000001" customHeight="1">
      <c r="A423" s="168" t="s">
        <v>281</v>
      </c>
      <c r="B423" s="168">
        <v>3882</v>
      </c>
      <c r="C423" s="168">
        <f>SUM(C424:C428)</f>
        <v>3828</v>
      </c>
      <c r="D423" s="166">
        <f t="shared" si="6"/>
        <v>1.014</v>
      </c>
    </row>
    <row r="424" spans="1:4" ht="20.100000000000001" customHeight="1">
      <c r="A424" s="146" t="s">
        <v>282</v>
      </c>
      <c r="B424" s="146">
        <v>2735</v>
      </c>
      <c r="C424" s="146">
        <v>2675</v>
      </c>
      <c r="D424" s="166">
        <f t="shared" si="6"/>
        <v>1.022</v>
      </c>
    </row>
    <row r="425" spans="1:4" ht="20.100000000000001" customHeight="1">
      <c r="A425" s="146" t="s">
        <v>283</v>
      </c>
      <c r="B425" s="146">
        <v>1147</v>
      </c>
      <c r="C425" s="146">
        <v>1153</v>
      </c>
      <c r="D425" s="166">
        <f t="shared" si="6"/>
        <v>0.995</v>
      </c>
    </row>
    <row r="426" spans="1:4" ht="20.100000000000001" customHeight="1">
      <c r="A426" s="146" t="s">
        <v>284</v>
      </c>
      <c r="B426" s="146">
        <v>0</v>
      </c>
      <c r="C426" s="146"/>
      <c r="D426" s="166"/>
    </row>
    <row r="427" spans="1:4" ht="20.100000000000001" customHeight="1">
      <c r="A427" s="146" t="s">
        <v>285</v>
      </c>
      <c r="B427" s="146">
        <v>0</v>
      </c>
      <c r="C427" s="146"/>
      <c r="D427" s="166"/>
    </row>
    <row r="428" spans="1:4" ht="20.100000000000001" customHeight="1">
      <c r="A428" s="146" t="s">
        <v>286</v>
      </c>
      <c r="B428" s="146">
        <v>0</v>
      </c>
      <c r="C428" s="146"/>
      <c r="D428" s="166"/>
    </row>
    <row r="429" spans="1:4" ht="20.100000000000001" customHeight="1">
      <c r="A429" s="168" t="s">
        <v>287</v>
      </c>
      <c r="B429" s="168">
        <v>20000</v>
      </c>
      <c r="C429" s="168">
        <f>SUM(C430:C435)</f>
        <v>12000</v>
      </c>
      <c r="D429" s="166">
        <f t="shared" si="6"/>
        <v>1.667</v>
      </c>
    </row>
    <row r="430" spans="1:4" ht="20.100000000000001" customHeight="1">
      <c r="A430" s="180" t="s">
        <v>288</v>
      </c>
      <c r="B430" s="180">
        <v>0</v>
      </c>
      <c r="C430" s="180"/>
      <c r="D430" s="166"/>
    </row>
    <row r="431" spans="1:4" ht="20.100000000000001" customHeight="1">
      <c r="A431" s="180" t="s">
        <v>289</v>
      </c>
      <c r="B431" s="180">
        <v>0</v>
      </c>
      <c r="C431" s="180"/>
      <c r="D431" s="166"/>
    </row>
    <row r="432" spans="1:4" ht="20.100000000000001" customHeight="1">
      <c r="A432" s="180" t="s">
        <v>290</v>
      </c>
      <c r="B432" s="180">
        <v>0</v>
      </c>
      <c r="C432" s="180"/>
      <c r="D432" s="166"/>
    </row>
    <row r="433" spans="1:4" ht="20.100000000000001" customHeight="1">
      <c r="A433" s="180" t="s">
        <v>291</v>
      </c>
      <c r="B433" s="180">
        <v>0</v>
      </c>
      <c r="C433" s="180"/>
      <c r="D433" s="166"/>
    </row>
    <row r="434" spans="1:4" ht="20.100000000000001" customHeight="1">
      <c r="A434" s="180" t="s">
        <v>292</v>
      </c>
      <c r="B434" s="180">
        <v>0</v>
      </c>
      <c r="C434" s="180"/>
      <c r="D434" s="166"/>
    </row>
    <row r="435" spans="1:4" ht="20.100000000000001" customHeight="1">
      <c r="A435" s="180" t="s">
        <v>293</v>
      </c>
      <c r="B435" s="180">
        <v>20000</v>
      </c>
      <c r="C435" s="180">
        <v>12000</v>
      </c>
      <c r="D435" s="166">
        <f t="shared" si="6"/>
        <v>1.667</v>
      </c>
    </row>
    <row r="436" spans="1:4" ht="20.100000000000001" customHeight="1">
      <c r="A436" s="168" t="s">
        <v>294</v>
      </c>
      <c r="B436" s="168">
        <v>924</v>
      </c>
      <c r="C436" s="168"/>
      <c r="D436" s="166"/>
    </row>
    <row r="437" spans="1:4" ht="20.100000000000001" customHeight="1">
      <c r="A437" s="173" t="s">
        <v>1235</v>
      </c>
      <c r="B437" s="173">
        <v>924</v>
      </c>
      <c r="C437" s="173"/>
      <c r="D437" s="166"/>
    </row>
    <row r="438" spans="1:4" ht="20.100000000000001" customHeight="1">
      <c r="A438" s="168" t="s">
        <v>1236</v>
      </c>
      <c r="B438" s="168">
        <f>B439+B459+B474+B481+B469+B489</f>
        <v>17567</v>
      </c>
      <c r="C438" s="168">
        <f>C439+C459+C474+C481+C469+C489</f>
        <v>15921</v>
      </c>
      <c r="D438" s="166">
        <f t="shared" si="6"/>
        <v>1.103</v>
      </c>
    </row>
    <row r="439" spans="1:4" ht="20.100000000000001" customHeight="1">
      <c r="A439" s="168" t="s">
        <v>295</v>
      </c>
      <c r="B439" s="168">
        <v>11135</v>
      </c>
      <c r="C439" s="168">
        <f>SUM(C440:C443)</f>
        <v>9224</v>
      </c>
      <c r="D439" s="166">
        <f t="shared" si="6"/>
        <v>1.2070000000000001</v>
      </c>
    </row>
    <row r="440" spans="1:4" ht="20.100000000000001" customHeight="1">
      <c r="A440" s="146" t="s">
        <v>66</v>
      </c>
      <c r="B440" s="146">
        <v>0</v>
      </c>
      <c r="C440" s="146"/>
      <c r="D440" s="166"/>
    </row>
    <row r="441" spans="1:4" ht="20.100000000000001" customHeight="1">
      <c r="A441" s="146" t="s">
        <v>67</v>
      </c>
      <c r="B441" s="146">
        <v>0</v>
      </c>
      <c r="C441" s="146"/>
      <c r="D441" s="166"/>
    </row>
    <row r="442" spans="1:4" ht="20.100000000000001" customHeight="1">
      <c r="A442" s="146" t="s">
        <v>68</v>
      </c>
      <c r="B442" s="146">
        <v>0</v>
      </c>
      <c r="C442" s="146"/>
      <c r="D442" s="166"/>
    </row>
    <row r="443" spans="1:4" ht="20.100000000000001" customHeight="1">
      <c r="A443" s="146" t="s">
        <v>296</v>
      </c>
      <c r="B443" s="146">
        <v>11135</v>
      </c>
      <c r="C443" s="146">
        <v>9224</v>
      </c>
      <c r="D443" s="166">
        <f t="shared" si="6"/>
        <v>1.2070000000000001</v>
      </c>
    </row>
    <row r="444" spans="1:4" ht="20.100000000000001" customHeight="1">
      <c r="A444" s="146" t="s">
        <v>297</v>
      </c>
      <c r="B444" s="146">
        <v>0</v>
      </c>
      <c r="C444" s="146"/>
      <c r="D444" s="166"/>
    </row>
    <row r="445" spans="1:4" ht="20.100000000000001" customHeight="1">
      <c r="A445" s="146" t="s">
        <v>298</v>
      </c>
      <c r="B445" s="146">
        <v>0</v>
      </c>
      <c r="C445" s="146"/>
      <c r="D445" s="166"/>
    </row>
    <row r="446" spans="1:4" ht="20.100000000000001" customHeight="1">
      <c r="A446" s="146" t="s">
        <v>299</v>
      </c>
      <c r="B446" s="146">
        <v>0</v>
      </c>
      <c r="C446" s="146"/>
      <c r="D446" s="166"/>
    </row>
    <row r="447" spans="1:4" ht="20.100000000000001" customHeight="1">
      <c r="A447" s="146" t="s">
        <v>300</v>
      </c>
      <c r="B447" s="146">
        <v>0</v>
      </c>
      <c r="C447" s="146"/>
      <c r="D447" s="166"/>
    </row>
    <row r="448" spans="1:4" ht="20.100000000000001" customHeight="1">
      <c r="A448" s="146" t="s">
        <v>301</v>
      </c>
      <c r="B448" s="146">
        <v>0</v>
      </c>
      <c r="C448" s="146"/>
      <c r="D448" s="166"/>
    </row>
    <row r="449" spans="1:4" ht="20.100000000000001" customHeight="1">
      <c r="A449" s="146" t="s">
        <v>302</v>
      </c>
      <c r="B449" s="146">
        <v>0</v>
      </c>
      <c r="C449" s="146"/>
      <c r="D449" s="166"/>
    </row>
    <row r="450" spans="1:4" ht="20.100000000000001" customHeight="1">
      <c r="A450" s="146" t="s">
        <v>303</v>
      </c>
      <c r="B450" s="146">
        <v>0</v>
      </c>
      <c r="C450" s="146"/>
      <c r="D450" s="166"/>
    </row>
    <row r="451" spans="1:4" ht="20.100000000000001" customHeight="1">
      <c r="A451" s="146" t="s">
        <v>304</v>
      </c>
      <c r="B451" s="146">
        <v>0</v>
      </c>
      <c r="C451" s="146"/>
      <c r="D451" s="166"/>
    </row>
    <row r="452" spans="1:4" ht="20.100000000000001" customHeight="1">
      <c r="A452" s="146" t="s">
        <v>305</v>
      </c>
      <c r="B452" s="146">
        <v>0</v>
      </c>
      <c r="C452" s="146"/>
      <c r="D452" s="166"/>
    </row>
    <row r="453" spans="1:4" ht="20.100000000000001" customHeight="1">
      <c r="A453" s="146" t="s">
        <v>306</v>
      </c>
      <c r="B453" s="146">
        <v>0</v>
      </c>
      <c r="C453" s="146"/>
      <c r="D453" s="166"/>
    </row>
    <row r="454" spans="1:4" ht="20.100000000000001" customHeight="1">
      <c r="A454" s="146" t="s">
        <v>298</v>
      </c>
      <c r="B454" s="146">
        <v>0</v>
      </c>
      <c r="C454" s="146"/>
      <c r="D454" s="166"/>
    </row>
    <row r="455" spans="1:4" ht="20.100000000000001" customHeight="1">
      <c r="A455" s="146" t="s">
        <v>307</v>
      </c>
      <c r="B455" s="146">
        <v>0</v>
      </c>
      <c r="C455" s="146"/>
      <c r="D455" s="166"/>
    </row>
    <row r="456" spans="1:4" ht="20.100000000000001" customHeight="1">
      <c r="A456" s="146" t="s">
        <v>308</v>
      </c>
      <c r="B456" s="146">
        <v>0</v>
      </c>
      <c r="C456" s="146"/>
      <c r="D456" s="166"/>
    </row>
    <row r="457" spans="1:4" ht="20.100000000000001" customHeight="1">
      <c r="A457" s="146" t="s">
        <v>309</v>
      </c>
      <c r="B457" s="146">
        <v>0</v>
      </c>
      <c r="C457" s="146"/>
      <c r="D457" s="166"/>
    </row>
    <row r="458" spans="1:4" ht="20.100000000000001" customHeight="1">
      <c r="A458" s="146" t="s">
        <v>310</v>
      </c>
      <c r="B458" s="146">
        <v>0</v>
      </c>
      <c r="C458" s="146"/>
      <c r="D458" s="166"/>
    </row>
    <row r="459" spans="1:4" ht="20.100000000000001" customHeight="1">
      <c r="A459" s="168" t="s">
        <v>311</v>
      </c>
      <c r="B459" s="168">
        <v>5800</v>
      </c>
      <c r="C459" s="168">
        <f>SUM(C460:C463)</f>
        <v>6000</v>
      </c>
      <c r="D459" s="166">
        <f t="shared" ref="D459:D516" si="7">B459/C459</f>
        <v>0.96699999999999997</v>
      </c>
    </row>
    <row r="460" spans="1:4" ht="20.100000000000001" customHeight="1">
      <c r="A460" s="146" t="s">
        <v>298</v>
      </c>
      <c r="B460" s="146">
        <v>0</v>
      </c>
      <c r="C460" s="146"/>
      <c r="D460" s="166"/>
    </row>
    <row r="461" spans="1:4" ht="20.100000000000001" customHeight="1">
      <c r="A461" s="146" t="s">
        <v>312</v>
      </c>
      <c r="B461" s="146">
        <v>5800</v>
      </c>
      <c r="C461" s="146">
        <v>6000</v>
      </c>
      <c r="D461" s="166">
        <f t="shared" si="7"/>
        <v>0.96699999999999997</v>
      </c>
    </row>
    <row r="462" spans="1:4" ht="20.100000000000001" customHeight="1">
      <c r="A462" s="172" t="s">
        <v>1237</v>
      </c>
      <c r="B462" s="172">
        <v>0</v>
      </c>
      <c r="C462" s="172"/>
      <c r="D462" s="166"/>
    </row>
    <row r="463" spans="1:4" ht="20.100000000000001" customHeight="1">
      <c r="A463" s="146" t="s">
        <v>313</v>
      </c>
      <c r="B463" s="146">
        <v>0</v>
      </c>
      <c r="C463" s="146"/>
      <c r="D463" s="166"/>
    </row>
    <row r="464" spans="1:4" ht="20.100000000000001" customHeight="1">
      <c r="A464" s="146" t="s">
        <v>314</v>
      </c>
      <c r="B464" s="146">
        <v>0</v>
      </c>
      <c r="C464" s="146"/>
      <c r="D464" s="166"/>
    </row>
    <row r="465" spans="1:4" ht="20.100000000000001" customHeight="1">
      <c r="A465" s="146" t="s">
        <v>298</v>
      </c>
      <c r="B465" s="146">
        <v>0</v>
      </c>
      <c r="C465" s="146"/>
      <c r="D465" s="166"/>
    </row>
    <row r="466" spans="1:4" ht="20.100000000000001" customHeight="1">
      <c r="A466" s="146" t="s">
        <v>315</v>
      </c>
      <c r="B466" s="146">
        <v>0</v>
      </c>
      <c r="C466" s="146"/>
      <c r="D466" s="166"/>
    </row>
    <row r="467" spans="1:4" ht="20.100000000000001" customHeight="1">
      <c r="A467" s="146" t="s">
        <v>316</v>
      </c>
      <c r="B467" s="146">
        <v>0</v>
      </c>
      <c r="C467" s="146"/>
      <c r="D467" s="166"/>
    </row>
    <row r="468" spans="1:4" ht="20.100000000000001" customHeight="1">
      <c r="A468" s="146" t="s">
        <v>317</v>
      </c>
      <c r="B468" s="146">
        <v>0</v>
      </c>
      <c r="C468" s="146"/>
      <c r="D468" s="166"/>
    </row>
    <row r="469" spans="1:4" ht="20.100000000000001" customHeight="1">
      <c r="A469" s="146" t="s">
        <v>318</v>
      </c>
      <c r="B469" s="146">
        <v>14</v>
      </c>
      <c r="C469" s="146">
        <f>SUM(C470:C473)</f>
        <v>13</v>
      </c>
      <c r="D469" s="166">
        <f t="shared" si="7"/>
        <v>1.077</v>
      </c>
    </row>
    <row r="470" spans="1:4" ht="20.100000000000001" customHeight="1">
      <c r="A470" s="146" t="s">
        <v>319</v>
      </c>
      <c r="B470" s="146">
        <v>0</v>
      </c>
      <c r="C470" s="146"/>
      <c r="D470" s="166"/>
    </row>
    <row r="471" spans="1:4" ht="20.100000000000001" customHeight="1">
      <c r="A471" s="146" t="s">
        <v>320</v>
      </c>
      <c r="B471" s="146">
        <v>0</v>
      </c>
      <c r="C471" s="146"/>
      <c r="D471" s="166"/>
    </row>
    <row r="472" spans="1:4" ht="20.100000000000001" customHeight="1">
      <c r="A472" s="146" t="s">
        <v>321</v>
      </c>
      <c r="B472" s="146">
        <v>0</v>
      </c>
      <c r="C472" s="146"/>
      <c r="D472" s="166"/>
    </row>
    <row r="473" spans="1:4" ht="20.100000000000001" customHeight="1">
      <c r="A473" s="146" t="s">
        <v>322</v>
      </c>
      <c r="B473" s="146">
        <v>14</v>
      </c>
      <c r="C473" s="146">
        <v>13</v>
      </c>
      <c r="D473" s="166">
        <f t="shared" si="7"/>
        <v>1.077</v>
      </c>
    </row>
    <row r="474" spans="1:4" ht="20.100000000000001" customHeight="1">
      <c r="A474" s="168" t="s">
        <v>323</v>
      </c>
      <c r="B474" s="168">
        <v>618</v>
      </c>
      <c r="C474" s="168">
        <f>SUM(C475:C480)</f>
        <v>537</v>
      </c>
      <c r="D474" s="166">
        <f t="shared" si="7"/>
        <v>1.151</v>
      </c>
    </row>
    <row r="475" spans="1:4" ht="20.100000000000001" customHeight="1">
      <c r="A475" s="146" t="s">
        <v>298</v>
      </c>
      <c r="B475" s="146">
        <v>131</v>
      </c>
      <c r="C475" s="146">
        <v>126</v>
      </c>
      <c r="D475" s="166">
        <f t="shared" si="7"/>
        <v>1.04</v>
      </c>
    </row>
    <row r="476" spans="1:4" ht="20.100000000000001" customHeight="1">
      <c r="A476" s="146" t="s">
        <v>324</v>
      </c>
      <c r="B476" s="146">
        <v>54</v>
      </c>
      <c r="C476" s="146">
        <v>54</v>
      </c>
      <c r="D476" s="166">
        <f t="shared" si="7"/>
        <v>1</v>
      </c>
    </row>
    <row r="477" spans="1:4" ht="20.100000000000001" customHeight="1">
      <c r="A477" s="146" t="s">
        <v>325</v>
      </c>
      <c r="B477" s="146">
        <v>20</v>
      </c>
      <c r="C477" s="146">
        <v>20</v>
      </c>
      <c r="D477" s="166">
        <f t="shared" si="7"/>
        <v>1</v>
      </c>
    </row>
    <row r="478" spans="1:4" ht="20.100000000000001" customHeight="1">
      <c r="A478" s="146" t="s">
        <v>326</v>
      </c>
      <c r="B478" s="146">
        <v>15</v>
      </c>
      <c r="C478" s="146">
        <v>15</v>
      </c>
      <c r="D478" s="166">
        <f t="shared" si="7"/>
        <v>1</v>
      </c>
    </row>
    <row r="479" spans="1:4" ht="20.100000000000001" customHeight="1">
      <c r="A479" s="146" t="s">
        <v>327</v>
      </c>
      <c r="B479" s="146">
        <v>64</v>
      </c>
      <c r="C479" s="146">
        <v>64</v>
      </c>
      <c r="D479" s="166">
        <f t="shared" si="7"/>
        <v>1</v>
      </c>
    </row>
    <row r="480" spans="1:4" ht="20.100000000000001" customHeight="1">
      <c r="A480" s="146" t="s">
        <v>328</v>
      </c>
      <c r="B480" s="146">
        <v>334</v>
      </c>
      <c r="C480" s="146">
        <v>258</v>
      </c>
      <c r="D480" s="166">
        <f t="shared" si="7"/>
        <v>1.2949999999999999</v>
      </c>
    </row>
    <row r="481" spans="1:4" ht="20.100000000000001" customHeight="1">
      <c r="A481" s="146" t="s">
        <v>329</v>
      </c>
      <c r="B481" s="146">
        <v>0</v>
      </c>
      <c r="C481" s="146"/>
      <c r="D481" s="166"/>
    </row>
    <row r="482" spans="1:4" ht="20.100000000000001" customHeight="1">
      <c r="A482" s="146" t="s">
        <v>330</v>
      </c>
      <c r="B482" s="146">
        <v>0</v>
      </c>
      <c r="C482" s="146"/>
      <c r="D482" s="166"/>
    </row>
    <row r="483" spans="1:4" ht="20.100000000000001" customHeight="1">
      <c r="A483" s="146" t="s">
        <v>331</v>
      </c>
      <c r="B483" s="146">
        <v>0</v>
      </c>
      <c r="C483" s="146"/>
      <c r="D483" s="166"/>
    </row>
    <row r="484" spans="1:4" ht="20.100000000000001" customHeight="1">
      <c r="A484" s="146" t="s">
        <v>332</v>
      </c>
      <c r="B484" s="146">
        <v>0</v>
      </c>
      <c r="C484" s="146"/>
      <c r="D484" s="166"/>
    </row>
    <row r="485" spans="1:4" ht="20.100000000000001" customHeight="1">
      <c r="A485" s="146" t="s">
        <v>333</v>
      </c>
      <c r="B485" s="146">
        <v>0</v>
      </c>
      <c r="C485" s="146"/>
      <c r="D485" s="166"/>
    </row>
    <row r="486" spans="1:4" ht="20.100000000000001" customHeight="1">
      <c r="A486" s="146" t="s">
        <v>334</v>
      </c>
      <c r="B486" s="146">
        <v>0</v>
      </c>
      <c r="C486" s="146"/>
      <c r="D486" s="166"/>
    </row>
    <row r="487" spans="1:4" ht="20.100000000000001" customHeight="1">
      <c r="A487" s="146" t="s">
        <v>335</v>
      </c>
      <c r="B487" s="146">
        <v>0</v>
      </c>
      <c r="C487" s="146"/>
      <c r="D487" s="166"/>
    </row>
    <row r="488" spans="1:4" ht="20.100000000000001" customHeight="1">
      <c r="A488" s="146" t="s">
        <v>336</v>
      </c>
      <c r="B488" s="146">
        <v>0</v>
      </c>
      <c r="C488" s="146"/>
      <c r="D488" s="166"/>
    </row>
    <row r="489" spans="1:4" ht="20.100000000000001" customHeight="1">
      <c r="A489" s="146" t="s">
        <v>337</v>
      </c>
      <c r="B489" s="146">
        <v>0</v>
      </c>
      <c r="C489" s="146">
        <f>SUM(C490:C493)</f>
        <v>147</v>
      </c>
      <c r="D489" s="166"/>
    </row>
    <row r="490" spans="1:4" ht="20.100000000000001" customHeight="1">
      <c r="A490" s="146" t="s">
        <v>338</v>
      </c>
      <c r="B490" s="146">
        <v>0</v>
      </c>
      <c r="C490" s="146"/>
      <c r="D490" s="166"/>
    </row>
    <row r="491" spans="1:4" ht="20.100000000000001" customHeight="1">
      <c r="A491" s="146" t="s">
        <v>339</v>
      </c>
      <c r="B491" s="146">
        <v>0</v>
      </c>
      <c r="C491" s="146"/>
      <c r="D491" s="166"/>
    </row>
    <row r="492" spans="1:4" ht="20.100000000000001" customHeight="1">
      <c r="A492" s="146" t="s">
        <v>340</v>
      </c>
      <c r="B492" s="146">
        <v>0</v>
      </c>
      <c r="C492" s="146"/>
      <c r="D492" s="166"/>
    </row>
    <row r="493" spans="1:4" ht="20.100000000000001" customHeight="1">
      <c r="A493" s="146" t="s">
        <v>341</v>
      </c>
      <c r="B493" s="146">
        <v>0</v>
      </c>
      <c r="C493" s="146">
        <v>147</v>
      </c>
      <c r="D493" s="166"/>
    </row>
    <row r="494" spans="1:4" ht="20.100000000000001" customHeight="1">
      <c r="A494" s="168" t="s">
        <v>1238</v>
      </c>
      <c r="B494" s="168">
        <f>SUM(B495,B511,B519,B530,B539,B547)</f>
        <v>12386</v>
      </c>
      <c r="C494" s="168">
        <f>SUM(C495,C511,C519,C530,C539,C547)</f>
        <v>11492</v>
      </c>
      <c r="D494" s="166">
        <f t="shared" si="7"/>
        <v>1.0780000000000001</v>
      </c>
    </row>
    <row r="495" spans="1:4" ht="20.100000000000001" customHeight="1">
      <c r="A495" s="168" t="s">
        <v>342</v>
      </c>
      <c r="B495" s="168">
        <v>8870</v>
      </c>
      <c r="C495" s="168">
        <f>SUM(C496:C510)</f>
        <v>7472</v>
      </c>
      <c r="D495" s="166">
        <f t="shared" si="7"/>
        <v>1.1870000000000001</v>
      </c>
    </row>
    <row r="496" spans="1:4" ht="20.100000000000001" customHeight="1">
      <c r="A496" s="146" t="s">
        <v>66</v>
      </c>
      <c r="B496" s="146">
        <v>280</v>
      </c>
      <c r="C496" s="146">
        <v>261</v>
      </c>
      <c r="D496" s="166">
        <f t="shared" si="7"/>
        <v>1.073</v>
      </c>
    </row>
    <row r="497" spans="1:4" ht="20.100000000000001" customHeight="1">
      <c r="A497" s="146" t="s">
        <v>67</v>
      </c>
      <c r="B497" s="146">
        <v>1102</v>
      </c>
      <c r="C497" s="146">
        <v>1152</v>
      </c>
      <c r="D497" s="166">
        <f t="shared" si="7"/>
        <v>0.95699999999999996</v>
      </c>
    </row>
    <row r="498" spans="1:4" ht="20.100000000000001" customHeight="1">
      <c r="A498" s="146" t="s">
        <v>68</v>
      </c>
      <c r="B498" s="146">
        <v>0</v>
      </c>
      <c r="C498" s="146"/>
      <c r="D498" s="166"/>
    </row>
    <row r="499" spans="1:4" ht="20.100000000000001" customHeight="1">
      <c r="A499" s="146" t="s">
        <v>343</v>
      </c>
      <c r="B499" s="146">
        <v>414</v>
      </c>
      <c r="C499" s="146">
        <v>435</v>
      </c>
      <c r="D499" s="166">
        <f t="shared" si="7"/>
        <v>0.95199999999999996</v>
      </c>
    </row>
    <row r="500" spans="1:4" ht="20.100000000000001" customHeight="1">
      <c r="A500" s="146" t="s">
        <v>344</v>
      </c>
      <c r="B500" s="146">
        <v>0</v>
      </c>
      <c r="C500" s="146"/>
      <c r="D500" s="166"/>
    </row>
    <row r="501" spans="1:4" ht="20.100000000000001" customHeight="1">
      <c r="A501" s="146" t="s">
        <v>345</v>
      </c>
      <c r="B501" s="146">
        <v>1021</v>
      </c>
      <c r="C501" s="146">
        <v>888</v>
      </c>
      <c r="D501" s="166">
        <f t="shared" si="7"/>
        <v>1.1499999999999999</v>
      </c>
    </row>
    <row r="502" spans="1:4" ht="20.100000000000001" customHeight="1">
      <c r="A502" s="146" t="s">
        <v>346</v>
      </c>
      <c r="B502" s="146">
        <v>0</v>
      </c>
      <c r="C502" s="146">
        <v>1</v>
      </c>
      <c r="D502" s="166"/>
    </row>
    <row r="503" spans="1:4" ht="20.100000000000001" customHeight="1">
      <c r="A503" s="146" t="s">
        <v>347</v>
      </c>
      <c r="B503" s="146">
        <v>68</v>
      </c>
      <c r="C503" s="146"/>
      <c r="D503" s="166"/>
    </row>
    <row r="504" spans="1:4" ht="20.100000000000001" customHeight="1">
      <c r="A504" s="146" t="s">
        <v>348</v>
      </c>
      <c r="B504" s="146">
        <v>1404</v>
      </c>
      <c r="C504" s="146">
        <v>1350</v>
      </c>
      <c r="D504" s="166">
        <f t="shared" si="7"/>
        <v>1.04</v>
      </c>
    </row>
    <row r="505" spans="1:4" ht="20.100000000000001" customHeight="1">
      <c r="A505" s="146" t="s">
        <v>349</v>
      </c>
      <c r="B505" s="146">
        <v>0</v>
      </c>
      <c r="C505" s="146"/>
      <c r="D505" s="166"/>
    </row>
    <row r="506" spans="1:4" ht="20.100000000000001" customHeight="1">
      <c r="A506" s="146" t="s">
        <v>350</v>
      </c>
      <c r="B506" s="146">
        <v>37</v>
      </c>
      <c r="C506" s="146"/>
      <c r="D506" s="166"/>
    </row>
    <row r="507" spans="1:4" ht="20.100000000000001" customHeight="1">
      <c r="A507" s="146" t="s">
        <v>351</v>
      </c>
      <c r="B507" s="146">
        <v>277</v>
      </c>
      <c r="C507" s="146">
        <v>289</v>
      </c>
      <c r="D507" s="166">
        <f t="shared" si="7"/>
        <v>0.95799999999999996</v>
      </c>
    </row>
    <row r="508" spans="1:4" ht="20.100000000000001" customHeight="1">
      <c r="A508" s="146" t="s">
        <v>352</v>
      </c>
      <c r="B508" s="146">
        <v>400</v>
      </c>
      <c r="C508" s="146">
        <v>350</v>
      </c>
      <c r="D508" s="166">
        <f t="shared" si="7"/>
        <v>1.143</v>
      </c>
    </row>
    <row r="509" spans="1:4" ht="20.100000000000001" customHeight="1">
      <c r="A509" s="146" t="s">
        <v>353</v>
      </c>
      <c r="B509" s="146">
        <v>0</v>
      </c>
      <c r="C509" s="146"/>
      <c r="D509" s="166"/>
    </row>
    <row r="510" spans="1:4" ht="20.100000000000001" customHeight="1">
      <c r="A510" s="146" t="s">
        <v>354</v>
      </c>
      <c r="B510" s="146">
        <v>3867</v>
      </c>
      <c r="C510" s="146">
        <v>2746</v>
      </c>
      <c r="D510" s="166">
        <f t="shared" si="7"/>
        <v>1.4079999999999999</v>
      </c>
    </row>
    <row r="511" spans="1:4" ht="20.100000000000001" customHeight="1">
      <c r="A511" s="168" t="s">
        <v>355</v>
      </c>
      <c r="B511" s="168">
        <v>888</v>
      </c>
      <c r="C511" s="168">
        <f>SUM(C512:C518)</f>
        <v>975</v>
      </c>
      <c r="D511" s="166">
        <f t="shared" si="7"/>
        <v>0.91100000000000003</v>
      </c>
    </row>
    <row r="512" spans="1:4" ht="20.100000000000001" customHeight="1">
      <c r="A512" s="146" t="s">
        <v>66</v>
      </c>
      <c r="B512" s="146">
        <v>0</v>
      </c>
      <c r="C512" s="146"/>
      <c r="D512" s="166"/>
    </row>
    <row r="513" spans="1:4" ht="20.100000000000001" customHeight="1">
      <c r="A513" s="146" t="s">
        <v>67</v>
      </c>
      <c r="B513" s="146">
        <v>0</v>
      </c>
      <c r="C513" s="146"/>
      <c r="D513" s="166"/>
    </row>
    <row r="514" spans="1:4" ht="20.100000000000001" customHeight="1">
      <c r="A514" s="146" t="s">
        <v>68</v>
      </c>
      <c r="B514" s="146">
        <v>0</v>
      </c>
      <c r="C514" s="146"/>
      <c r="D514" s="166"/>
    </row>
    <row r="515" spans="1:4" ht="20.100000000000001" customHeight="1">
      <c r="A515" s="146" t="s">
        <v>356</v>
      </c>
      <c r="B515" s="146">
        <v>452</v>
      </c>
      <c r="C515" s="146">
        <v>452</v>
      </c>
      <c r="D515" s="166">
        <f t="shared" si="7"/>
        <v>1</v>
      </c>
    </row>
    <row r="516" spans="1:4" ht="20.100000000000001" customHeight="1">
      <c r="A516" s="146" t="s">
        <v>357</v>
      </c>
      <c r="B516" s="146">
        <v>436</v>
      </c>
      <c r="C516" s="146">
        <v>523</v>
      </c>
      <c r="D516" s="166">
        <f t="shared" si="7"/>
        <v>0.83399999999999996</v>
      </c>
    </row>
    <row r="517" spans="1:4" ht="20.100000000000001" customHeight="1">
      <c r="A517" s="146" t="s">
        <v>358</v>
      </c>
      <c r="B517" s="146">
        <v>0</v>
      </c>
      <c r="C517" s="146"/>
      <c r="D517" s="166"/>
    </row>
    <row r="518" spans="1:4" ht="20.100000000000001" customHeight="1">
      <c r="A518" s="146" t="s">
        <v>359</v>
      </c>
      <c r="B518" s="146">
        <v>0</v>
      </c>
      <c r="C518" s="146"/>
      <c r="D518" s="166"/>
    </row>
    <row r="519" spans="1:4" ht="20.100000000000001" customHeight="1">
      <c r="A519" s="168" t="s">
        <v>360</v>
      </c>
      <c r="B519" s="168">
        <v>504</v>
      </c>
      <c r="C519" s="168">
        <f>SUM(C520:C529)</f>
        <v>494</v>
      </c>
      <c r="D519" s="166">
        <f t="shared" ref="D519:D581" si="8">B519/C519</f>
        <v>1.02</v>
      </c>
    </row>
    <row r="520" spans="1:4" ht="20.100000000000001" customHeight="1">
      <c r="A520" s="146" t="s">
        <v>66</v>
      </c>
      <c r="B520" s="146">
        <v>0</v>
      </c>
      <c r="C520" s="146"/>
      <c r="D520" s="166"/>
    </row>
    <row r="521" spans="1:4" ht="20.100000000000001" customHeight="1">
      <c r="A521" s="146" t="s">
        <v>67</v>
      </c>
      <c r="B521" s="146">
        <v>0</v>
      </c>
      <c r="C521" s="146"/>
      <c r="D521" s="166"/>
    </row>
    <row r="522" spans="1:4" ht="20.100000000000001" customHeight="1">
      <c r="A522" s="146" t="s">
        <v>68</v>
      </c>
      <c r="B522" s="146">
        <v>0</v>
      </c>
      <c r="C522" s="146"/>
      <c r="D522" s="166"/>
    </row>
    <row r="523" spans="1:4" ht="20.100000000000001" customHeight="1">
      <c r="A523" s="146" t="s">
        <v>361</v>
      </c>
      <c r="B523" s="146">
        <v>0</v>
      </c>
      <c r="C523" s="146"/>
      <c r="D523" s="166"/>
    </row>
    <row r="524" spans="1:4" ht="20.100000000000001" customHeight="1">
      <c r="A524" s="146" t="s">
        <v>362</v>
      </c>
      <c r="B524" s="146">
        <v>0</v>
      </c>
      <c r="C524" s="146"/>
      <c r="D524" s="166"/>
    </row>
    <row r="525" spans="1:4" ht="20.100000000000001" customHeight="1">
      <c r="A525" s="146" t="s">
        <v>363</v>
      </c>
      <c r="B525" s="146">
        <v>0</v>
      </c>
      <c r="C525" s="146"/>
      <c r="D525" s="166"/>
    </row>
    <row r="526" spans="1:4" ht="20.100000000000001" customHeight="1">
      <c r="A526" s="146" t="s">
        <v>364</v>
      </c>
      <c r="B526" s="146">
        <v>0</v>
      </c>
      <c r="C526" s="146"/>
      <c r="D526" s="166"/>
    </row>
    <row r="527" spans="1:4" ht="20.100000000000001" customHeight="1">
      <c r="A527" s="146" t="s">
        <v>365</v>
      </c>
      <c r="B527" s="146">
        <v>504</v>
      </c>
      <c r="C527" s="146">
        <v>494</v>
      </c>
      <c r="D527" s="166">
        <f t="shared" si="8"/>
        <v>1.02</v>
      </c>
    </row>
    <row r="528" spans="1:4" ht="20.100000000000001" customHeight="1">
      <c r="A528" s="146" t="s">
        <v>366</v>
      </c>
      <c r="B528" s="146">
        <v>0</v>
      </c>
      <c r="C528" s="146"/>
      <c r="D528" s="166"/>
    </row>
    <row r="529" spans="1:4" ht="20.100000000000001" customHeight="1">
      <c r="A529" s="146" t="s">
        <v>367</v>
      </c>
      <c r="B529" s="146">
        <v>0</v>
      </c>
      <c r="C529" s="146"/>
      <c r="D529" s="166"/>
    </row>
    <row r="530" spans="1:4" ht="20.100000000000001" customHeight="1">
      <c r="A530" s="146" t="s">
        <v>368</v>
      </c>
      <c r="B530" s="146">
        <v>0</v>
      </c>
      <c r="C530" s="146"/>
      <c r="D530" s="166"/>
    </row>
    <row r="531" spans="1:4" ht="20.100000000000001" customHeight="1">
      <c r="A531" s="146" t="s">
        <v>66</v>
      </c>
      <c r="B531" s="146">
        <v>0</v>
      </c>
      <c r="C531" s="146"/>
      <c r="D531" s="166"/>
    </row>
    <row r="532" spans="1:4" ht="20.100000000000001" customHeight="1">
      <c r="A532" s="146" t="s">
        <v>67</v>
      </c>
      <c r="B532" s="146">
        <v>0</v>
      </c>
      <c r="C532" s="146"/>
      <c r="D532" s="166"/>
    </row>
    <row r="533" spans="1:4" ht="20.100000000000001" customHeight="1">
      <c r="A533" s="146" t="s">
        <v>68</v>
      </c>
      <c r="B533" s="146">
        <v>0</v>
      </c>
      <c r="C533" s="146"/>
      <c r="D533" s="166"/>
    </row>
    <row r="534" spans="1:4" ht="20.100000000000001" customHeight="1">
      <c r="A534" s="146" t="s">
        <v>369</v>
      </c>
      <c r="B534" s="146">
        <v>0</v>
      </c>
      <c r="C534" s="146"/>
      <c r="D534" s="166"/>
    </row>
    <row r="535" spans="1:4" ht="20.100000000000001" customHeight="1">
      <c r="A535" s="146" t="s">
        <v>370</v>
      </c>
      <c r="B535" s="146">
        <v>0</v>
      </c>
      <c r="C535" s="146"/>
      <c r="D535" s="166"/>
    </row>
    <row r="536" spans="1:4" ht="20.100000000000001" customHeight="1">
      <c r="A536" s="146" t="s">
        <v>371</v>
      </c>
      <c r="B536" s="146">
        <v>0</v>
      </c>
      <c r="C536" s="146"/>
      <c r="D536" s="166"/>
    </row>
    <row r="537" spans="1:4" ht="20.100000000000001" customHeight="1">
      <c r="A537" s="146" t="s">
        <v>372</v>
      </c>
      <c r="B537" s="146">
        <v>0</v>
      </c>
      <c r="C537" s="146"/>
      <c r="D537" s="166"/>
    </row>
    <row r="538" spans="1:4" ht="20.100000000000001" customHeight="1">
      <c r="A538" s="146" t="s">
        <v>373</v>
      </c>
      <c r="B538" s="146">
        <v>0</v>
      </c>
      <c r="C538" s="146"/>
      <c r="D538" s="166"/>
    </row>
    <row r="539" spans="1:4" ht="20.100000000000001" customHeight="1">
      <c r="A539" s="168" t="s">
        <v>374</v>
      </c>
      <c r="B539" s="168">
        <v>2061</v>
      </c>
      <c r="C539" s="168">
        <f>SUM(C540:C546)</f>
        <v>2463</v>
      </c>
      <c r="D539" s="166">
        <f t="shared" si="8"/>
        <v>0.83699999999999997</v>
      </c>
    </row>
    <row r="540" spans="1:4" ht="20.100000000000001" customHeight="1">
      <c r="A540" s="146" t="s">
        <v>66</v>
      </c>
      <c r="B540" s="146">
        <v>0</v>
      </c>
      <c r="C540" s="146">
        <v>34</v>
      </c>
      <c r="D540" s="166"/>
    </row>
    <row r="541" spans="1:4" ht="20.100000000000001" customHeight="1">
      <c r="A541" s="146" t="s">
        <v>67</v>
      </c>
      <c r="B541" s="146">
        <v>0</v>
      </c>
      <c r="C541" s="146"/>
      <c r="D541" s="166"/>
    </row>
    <row r="542" spans="1:4" ht="20.100000000000001" customHeight="1">
      <c r="A542" s="146" t="s">
        <v>68</v>
      </c>
      <c r="B542" s="146">
        <v>0</v>
      </c>
      <c r="C542" s="146"/>
      <c r="D542" s="166"/>
    </row>
    <row r="543" spans="1:4" ht="20.100000000000001" customHeight="1">
      <c r="A543" s="146" t="s">
        <v>375</v>
      </c>
      <c r="B543" s="146">
        <v>0</v>
      </c>
      <c r="C543" s="146"/>
      <c r="D543" s="166"/>
    </row>
    <row r="544" spans="1:4" ht="20.100000000000001" customHeight="1">
      <c r="A544" s="146" t="s">
        <v>376</v>
      </c>
      <c r="B544" s="146">
        <v>0</v>
      </c>
      <c r="C544" s="146"/>
      <c r="D544" s="166"/>
    </row>
    <row r="545" spans="1:4" ht="20.100000000000001" customHeight="1">
      <c r="A545" s="146" t="s">
        <v>377</v>
      </c>
      <c r="B545" s="146">
        <v>0</v>
      </c>
      <c r="C545" s="146"/>
      <c r="D545" s="166"/>
    </row>
    <row r="546" spans="1:4" ht="20.100000000000001" customHeight="1">
      <c r="A546" s="146" t="s">
        <v>378</v>
      </c>
      <c r="B546" s="146">
        <v>2061</v>
      </c>
      <c r="C546" s="146">
        <v>2429</v>
      </c>
      <c r="D546" s="166">
        <f t="shared" si="8"/>
        <v>0.84799999999999998</v>
      </c>
    </row>
    <row r="547" spans="1:4" ht="20.100000000000001" customHeight="1">
      <c r="A547" s="168" t="s">
        <v>379</v>
      </c>
      <c r="B547" s="168">
        <v>63</v>
      </c>
      <c r="C547" s="168">
        <f>SUM(C548:C550)</f>
        <v>88</v>
      </c>
      <c r="D547" s="166">
        <f t="shared" si="8"/>
        <v>0.71599999999999997</v>
      </c>
    </row>
    <row r="548" spans="1:4" ht="20.100000000000001" customHeight="1">
      <c r="A548" s="146" t="s">
        <v>380</v>
      </c>
      <c r="B548" s="146">
        <v>63</v>
      </c>
      <c r="C548" s="146">
        <v>88</v>
      </c>
      <c r="D548" s="166">
        <f t="shared" si="8"/>
        <v>0.71599999999999997</v>
      </c>
    </row>
    <row r="549" spans="1:4" ht="20.100000000000001" customHeight="1">
      <c r="A549" s="146" t="s">
        <v>381</v>
      </c>
      <c r="B549" s="146">
        <v>0</v>
      </c>
      <c r="C549" s="146"/>
      <c r="D549" s="166"/>
    </row>
    <row r="550" spans="1:4" ht="20.100000000000001" customHeight="1">
      <c r="A550" s="146" t="s">
        <v>382</v>
      </c>
      <c r="B550" s="146">
        <v>0</v>
      </c>
      <c r="C550" s="146">
        <v>0</v>
      </c>
      <c r="D550" s="166"/>
    </row>
    <row r="551" spans="1:4" ht="20.100000000000001" customHeight="1">
      <c r="A551" s="168" t="s">
        <v>1239</v>
      </c>
      <c r="B551" s="168">
        <f>B552+B571+B579+B590+B594+B604+B613+B620+B628+B637+B643+B646+B649+B658+B666+B677+B581+B655+B652+B662+B675</f>
        <v>235086</v>
      </c>
      <c r="C551" s="168">
        <f>C552+C571+C579+C590+C594+C604+C613+C620+C628+C637+C643+C646+C649+C658+C666+C677+C581+C655+C652+C662+C675</f>
        <v>223945</v>
      </c>
      <c r="D551" s="166">
        <f t="shared" si="8"/>
        <v>1.05</v>
      </c>
    </row>
    <row r="552" spans="1:4" ht="20.100000000000001" customHeight="1">
      <c r="A552" s="168" t="s">
        <v>383</v>
      </c>
      <c r="B552" s="168">
        <f>SUM(B553:B570)</f>
        <v>20946</v>
      </c>
      <c r="C552" s="168">
        <f>SUM(C553:C570)</f>
        <v>11536</v>
      </c>
      <c r="D552" s="166">
        <f t="shared" si="8"/>
        <v>1.8160000000000001</v>
      </c>
    </row>
    <row r="553" spans="1:4" ht="20.100000000000001" customHeight="1">
      <c r="A553" s="146" t="s">
        <v>66</v>
      </c>
      <c r="B553" s="146">
        <v>817</v>
      </c>
      <c r="C553" s="146">
        <v>637</v>
      </c>
      <c r="D553" s="166">
        <f t="shared" si="8"/>
        <v>1.2829999999999999</v>
      </c>
    </row>
    <row r="554" spans="1:4" ht="20.100000000000001" customHeight="1">
      <c r="A554" s="146" t="s">
        <v>67</v>
      </c>
      <c r="B554" s="146">
        <v>0</v>
      </c>
      <c r="C554" s="146"/>
      <c r="D554" s="166"/>
    </row>
    <row r="555" spans="1:4" ht="20.100000000000001" customHeight="1">
      <c r="A555" s="146" t="s">
        <v>68</v>
      </c>
      <c r="B555" s="146">
        <v>0</v>
      </c>
      <c r="C555" s="146"/>
      <c r="D555" s="166"/>
    </row>
    <row r="556" spans="1:4" ht="20.100000000000001" customHeight="1">
      <c r="A556" s="146" t="s">
        <v>384</v>
      </c>
      <c r="B556" s="146">
        <v>0</v>
      </c>
      <c r="C556" s="146">
        <v>178</v>
      </c>
      <c r="D556" s="166"/>
    </row>
    <row r="557" spans="1:4" ht="20.100000000000001" customHeight="1">
      <c r="A557" s="146" t="s">
        <v>385</v>
      </c>
      <c r="B557" s="146">
        <v>149</v>
      </c>
      <c r="C557" s="146">
        <v>149</v>
      </c>
      <c r="D557" s="166">
        <f t="shared" si="8"/>
        <v>1</v>
      </c>
    </row>
    <row r="558" spans="1:4" ht="20.100000000000001" customHeight="1">
      <c r="A558" s="146" t="s">
        <v>386</v>
      </c>
      <c r="B558" s="146">
        <v>200</v>
      </c>
      <c r="C558" s="146">
        <v>201</v>
      </c>
      <c r="D558" s="166">
        <f t="shared" si="8"/>
        <v>0.995</v>
      </c>
    </row>
    <row r="559" spans="1:4" ht="20.100000000000001" customHeight="1">
      <c r="A559" s="146" t="s">
        <v>387</v>
      </c>
      <c r="B559" s="146">
        <v>390</v>
      </c>
      <c r="C559" s="146">
        <v>234</v>
      </c>
      <c r="D559" s="166">
        <f t="shared" si="8"/>
        <v>1.667</v>
      </c>
    </row>
    <row r="560" spans="1:4" ht="20.100000000000001" customHeight="1">
      <c r="A560" s="146" t="s">
        <v>106</v>
      </c>
      <c r="B560" s="146">
        <v>0</v>
      </c>
      <c r="C560" s="146"/>
      <c r="D560" s="166"/>
    </row>
    <row r="561" spans="1:4" ht="20.100000000000001" customHeight="1">
      <c r="A561" s="146" t="s">
        <v>388</v>
      </c>
      <c r="B561" s="146">
        <v>458</v>
      </c>
      <c r="C561" s="146">
        <v>482</v>
      </c>
      <c r="D561" s="166">
        <f t="shared" si="8"/>
        <v>0.95</v>
      </c>
    </row>
    <row r="562" spans="1:4" ht="20.100000000000001" customHeight="1">
      <c r="A562" s="146" t="s">
        <v>389</v>
      </c>
      <c r="B562" s="146">
        <v>0</v>
      </c>
      <c r="C562" s="146"/>
      <c r="D562" s="166"/>
    </row>
    <row r="563" spans="1:4" ht="20.100000000000001" customHeight="1">
      <c r="A563" s="146" t="s">
        <v>390</v>
      </c>
      <c r="B563" s="146">
        <v>0</v>
      </c>
      <c r="C563" s="146">
        <v>28</v>
      </c>
      <c r="D563" s="166"/>
    </row>
    <row r="564" spans="1:4" ht="20.100000000000001" customHeight="1">
      <c r="A564" s="146" t="s">
        <v>391</v>
      </c>
      <c r="B564" s="146">
        <v>100</v>
      </c>
      <c r="C564" s="146">
        <v>78</v>
      </c>
      <c r="D564" s="166">
        <f t="shared" si="8"/>
        <v>1.282</v>
      </c>
    </row>
    <row r="565" spans="1:4" ht="20.100000000000001" customHeight="1">
      <c r="A565" s="146" t="s">
        <v>392</v>
      </c>
      <c r="B565" s="146">
        <v>0</v>
      </c>
      <c r="C565" s="146"/>
      <c r="D565" s="166"/>
    </row>
    <row r="566" spans="1:4" ht="20.100000000000001" customHeight="1">
      <c r="A566" s="146" t="s">
        <v>393</v>
      </c>
      <c r="B566" s="146">
        <v>0</v>
      </c>
      <c r="C566" s="146"/>
      <c r="D566" s="166"/>
    </row>
    <row r="567" spans="1:4" ht="20.100000000000001" customHeight="1">
      <c r="A567" s="146" t="s">
        <v>394</v>
      </c>
      <c r="B567" s="146">
        <v>0</v>
      </c>
      <c r="C567" s="146"/>
      <c r="D567" s="166"/>
    </row>
    <row r="568" spans="1:4" ht="20.100000000000001" customHeight="1">
      <c r="A568" s="146" t="s">
        <v>395</v>
      </c>
      <c r="B568" s="146">
        <v>18524</v>
      </c>
      <c r="C568" s="146">
        <v>9265</v>
      </c>
      <c r="D568" s="166">
        <f t="shared" si="8"/>
        <v>1.9990000000000001</v>
      </c>
    </row>
    <row r="569" spans="1:4" ht="20.100000000000001" customHeight="1">
      <c r="A569" s="146" t="s">
        <v>75</v>
      </c>
      <c r="B569" s="146">
        <v>78</v>
      </c>
      <c r="C569" s="146">
        <v>42</v>
      </c>
      <c r="D569" s="166">
        <f t="shared" si="8"/>
        <v>1.857</v>
      </c>
    </row>
    <row r="570" spans="1:4" ht="20.100000000000001" customHeight="1">
      <c r="A570" s="146" t="s">
        <v>396</v>
      </c>
      <c r="B570" s="146">
        <v>230</v>
      </c>
      <c r="C570" s="146">
        <v>242</v>
      </c>
      <c r="D570" s="166">
        <f t="shared" si="8"/>
        <v>0.95</v>
      </c>
    </row>
    <row r="571" spans="1:4" ht="20.100000000000001" customHeight="1">
      <c r="A571" s="168" t="s">
        <v>397</v>
      </c>
      <c r="B571" s="168">
        <f>SUM(B572:B578)</f>
        <v>1914</v>
      </c>
      <c r="C571" s="168">
        <f>SUM(C572:C578)</f>
        <v>1465</v>
      </c>
      <c r="D571" s="166">
        <f t="shared" si="8"/>
        <v>1.306</v>
      </c>
    </row>
    <row r="572" spans="1:4" ht="20.100000000000001" customHeight="1">
      <c r="A572" s="146" t="s">
        <v>66</v>
      </c>
      <c r="B572" s="146">
        <v>172</v>
      </c>
      <c r="C572" s="146">
        <v>206</v>
      </c>
      <c r="D572" s="166">
        <f t="shared" si="8"/>
        <v>0.83499999999999996</v>
      </c>
    </row>
    <row r="573" spans="1:4" ht="20.100000000000001" customHeight="1">
      <c r="A573" s="146" t="s">
        <v>67</v>
      </c>
      <c r="B573" s="146">
        <v>0</v>
      </c>
      <c r="C573" s="146"/>
      <c r="D573" s="166"/>
    </row>
    <row r="574" spans="1:4" ht="20.100000000000001" customHeight="1">
      <c r="A574" s="146" t="s">
        <v>68</v>
      </c>
      <c r="B574" s="146">
        <v>0</v>
      </c>
      <c r="C574" s="146"/>
      <c r="D574" s="166"/>
    </row>
    <row r="575" spans="1:4" ht="20.100000000000001" customHeight="1">
      <c r="A575" s="146" t="s">
        <v>398</v>
      </c>
      <c r="B575" s="146">
        <v>0</v>
      </c>
      <c r="C575" s="146"/>
      <c r="D575" s="166"/>
    </row>
    <row r="576" spans="1:4" ht="20.100000000000001" customHeight="1">
      <c r="A576" s="146" t="s">
        <v>399</v>
      </c>
      <c r="B576" s="146">
        <v>122</v>
      </c>
      <c r="C576" s="146">
        <v>141</v>
      </c>
      <c r="D576" s="166">
        <f t="shared" si="8"/>
        <v>0.86499999999999999</v>
      </c>
    </row>
    <row r="577" spans="1:4" ht="20.100000000000001" customHeight="1">
      <c r="A577" s="146" t="s">
        <v>400</v>
      </c>
      <c r="B577" s="146">
        <v>891</v>
      </c>
      <c r="C577" s="146">
        <v>414</v>
      </c>
      <c r="D577" s="166">
        <f t="shared" si="8"/>
        <v>2.1520000000000001</v>
      </c>
    </row>
    <row r="578" spans="1:4" ht="20.100000000000001" customHeight="1">
      <c r="A578" s="146" t="s">
        <v>401</v>
      </c>
      <c r="B578" s="146">
        <v>729</v>
      </c>
      <c r="C578" s="146">
        <v>704</v>
      </c>
      <c r="D578" s="166">
        <f t="shared" si="8"/>
        <v>1.036</v>
      </c>
    </row>
    <row r="579" spans="1:4" ht="20.100000000000001" customHeight="1">
      <c r="A579" s="168" t="s">
        <v>402</v>
      </c>
      <c r="B579" s="168">
        <f>B580</f>
        <v>0</v>
      </c>
      <c r="C579" s="168">
        <f>C580</f>
        <v>0</v>
      </c>
      <c r="D579" s="166"/>
    </row>
    <row r="580" spans="1:4" ht="20.100000000000001" customHeight="1">
      <c r="A580" s="146" t="s">
        <v>403</v>
      </c>
      <c r="B580" s="146">
        <v>0</v>
      </c>
      <c r="C580" s="146">
        <v>0</v>
      </c>
      <c r="D580" s="166"/>
    </row>
    <row r="581" spans="1:4" ht="20.100000000000001" customHeight="1">
      <c r="A581" s="168" t="s">
        <v>1240</v>
      </c>
      <c r="B581" s="168">
        <f>SUM(B582:B589)</f>
        <v>80349</v>
      </c>
      <c r="C581" s="168">
        <f>SUM(C582:C589)</f>
        <v>112619</v>
      </c>
      <c r="D581" s="166">
        <f t="shared" si="8"/>
        <v>0.71299999999999997</v>
      </c>
    </row>
    <row r="582" spans="1:4" ht="20.100000000000001" customHeight="1">
      <c r="A582" s="146" t="s">
        <v>404</v>
      </c>
      <c r="B582" s="146">
        <f>6070-1353</f>
        <v>4717</v>
      </c>
      <c r="C582" s="146">
        <v>4576</v>
      </c>
      <c r="D582" s="166">
        <f t="shared" ref="D582:D645" si="9">B582/C582</f>
        <v>1.0309999999999999</v>
      </c>
    </row>
    <row r="583" spans="1:4" ht="20.100000000000001" customHeight="1">
      <c r="A583" s="146" t="s">
        <v>405</v>
      </c>
      <c r="B583" s="146">
        <f>20466-489</f>
        <v>19977</v>
      </c>
      <c r="C583" s="146">
        <v>19864</v>
      </c>
      <c r="D583" s="166">
        <f t="shared" si="9"/>
        <v>1.006</v>
      </c>
    </row>
    <row r="584" spans="1:4" ht="20.100000000000001" customHeight="1">
      <c r="A584" s="146" t="s">
        <v>406</v>
      </c>
      <c r="B584" s="146">
        <v>0</v>
      </c>
      <c r="C584" s="146"/>
      <c r="D584" s="166"/>
    </row>
    <row r="585" spans="1:4" ht="20.100000000000001" customHeight="1">
      <c r="A585" s="146" t="s">
        <v>407</v>
      </c>
      <c r="B585" s="146">
        <f>26287-2107</f>
        <v>24180</v>
      </c>
      <c r="C585" s="146">
        <v>42302</v>
      </c>
      <c r="D585" s="166">
        <f t="shared" si="9"/>
        <v>0.57199999999999995</v>
      </c>
    </row>
    <row r="586" spans="1:4" ht="20.100000000000001" customHeight="1">
      <c r="A586" s="146" t="s">
        <v>408</v>
      </c>
      <c r="B586" s="146">
        <f>32529-1054</f>
        <v>31475</v>
      </c>
      <c r="C586" s="146">
        <v>45877</v>
      </c>
      <c r="D586" s="166">
        <f t="shared" si="9"/>
        <v>0.68600000000000005</v>
      </c>
    </row>
    <row r="587" spans="1:4" ht="20.100000000000001" customHeight="1">
      <c r="A587" s="146" t="s">
        <v>409</v>
      </c>
      <c r="B587" s="146">
        <v>0</v>
      </c>
      <c r="C587" s="146"/>
      <c r="D587" s="166"/>
    </row>
    <row r="588" spans="1:4" ht="20.100000000000001" customHeight="1">
      <c r="A588" s="172" t="s">
        <v>1241</v>
      </c>
      <c r="B588" s="172">
        <v>0</v>
      </c>
      <c r="C588" s="172"/>
      <c r="D588" s="166"/>
    </row>
    <row r="589" spans="1:4" ht="20.100000000000001" customHeight="1">
      <c r="A589" s="146" t="s">
        <v>410</v>
      </c>
      <c r="B589" s="146">
        <v>0</v>
      </c>
      <c r="C589" s="146"/>
      <c r="D589" s="166"/>
    </row>
    <row r="590" spans="1:4" ht="20.100000000000001" customHeight="1">
      <c r="A590" s="168" t="s">
        <v>411</v>
      </c>
      <c r="B590" s="168">
        <v>1800</v>
      </c>
      <c r="C590" s="168">
        <f>SUM(C591:C593)</f>
        <v>0</v>
      </c>
      <c r="D590" s="166"/>
    </row>
    <row r="591" spans="1:4" ht="20.100000000000001" customHeight="1">
      <c r="A591" s="146" t="s">
        <v>412</v>
      </c>
      <c r="B591" s="146">
        <v>1800</v>
      </c>
      <c r="C591" s="146">
        <v>0</v>
      </c>
      <c r="D591" s="166"/>
    </row>
    <row r="592" spans="1:4" ht="20.100000000000001" customHeight="1">
      <c r="A592" s="146" t="s">
        <v>413</v>
      </c>
      <c r="B592" s="146">
        <v>0</v>
      </c>
      <c r="C592" s="146"/>
      <c r="D592" s="166"/>
    </row>
    <row r="593" spans="1:4" ht="20.100000000000001" customHeight="1">
      <c r="A593" s="146" t="s">
        <v>414</v>
      </c>
      <c r="B593" s="146">
        <v>0</v>
      </c>
      <c r="C593" s="146"/>
      <c r="D593" s="166"/>
    </row>
    <row r="594" spans="1:4" ht="20.100000000000001" customHeight="1">
      <c r="A594" s="168" t="s">
        <v>415</v>
      </c>
      <c r="B594" s="168">
        <v>400</v>
      </c>
      <c r="C594" s="168">
        <f>SUM(C595:C603)</f>
        <v>400</v>
      </c>
      <c r="D594" s="166">
        <f t="shared" si="9"/>
        <v>1</v>
      </c>
    </row>
    <row r="595" spans="1:4" ht="20.100000000000001" customHeight="1">
      <c r="A595" s="146" t="s">
        <v>416</v>
      </c>
      <c r="B595" s="146">
        <v>0</v>
      </c>
      <c r="C595" s="146"/>
      <c r="D595" s="166"/>
    </row>
    <row r="596" spans="1:4" ht="20.100000000000001" customHeight="1">
      <c r="A596" s="146" t="s">
        <v>417</v>
      </c>
      <c r="B596" s="146">
        <v>0</v>
      </c>
      <c r="C596" s="146"/>
      <c r="D596" s="166"/>
    </row>
    <row r="597" spans="1:4" ht="20.100000000000001" customHeight="1">
      <c r="A597" s="146" t="s">
        <v>418</v>
      </c>
      <c r="B597" s="146">
        <v>0</v>
      </c>
      <c r="C597" s="146"/>
      <c r="D597" s="166"/>
    </row>
    <row r="598" spans="1:4" ht="20.100000000000001" customHeight="1">
      <c r="A598" s="146" t="s">
        <v>419</v>
      </c>
      <c r="B598" s="146">
        <v>0</v>
      </c>
      <c r="C598" s="146"/>
      <c r="D598" s="166"/>
    </row>
    <row r="599" spans="1:4" ht="20.100000000000001" customHeight="1">
      <c r="A599" s="146" t="s">
        <v>420</v>
      </c>
      <c r="B599" s="146">
        <v>0</v>
      </c>
      <c r="C599" s="146"/>
      <c r="D599" s="166"/>
    </row>
    <row r="600" spans="1:4" ht="20.100000000000001" customHeight="1">
      <c r="A600" s="146" t="s">
        <v>421</v>
      </c>
      <c r="B600" s="146">
        <v>0</v>
      </c>
      <c r="C600" s="146">
        <v>23</v>
      </c>
      <c r="D600" s="166"/>
    </row>
    <row r="601" spans="1:4" ht="20.100000000000001" customHeight="1">
      <c r="A601" s="146" t="s">
        <v>422</v>
      </c>
      <c r="B601" s="146">
        <v>0</v>
      </c>
      <c r="C601" s="146"/>
      <c r="D601" s="166"/>
    </row>
    <row r="602" spans="1:4" ht="20.100000000000001" customHeight="1">
      <c r="A602" s="146" t="s">
        <v>423</v>
      </c>
      <c r="B602" s="146">
        <v>0</v>
      </c>
      <c r="C602" s="146"/>
      <c r="D602" s="166"/>
    </row>
    <row r="603" spans="1:4" ht="20.100000000000001" customHeight="1">
      <c r="A603" s="146" t="s">
        <v>424</v>
      </c>
      <c r="B603" s="146">
        <v>400</v>
      </c>
      <c r="C603" s="146">
        <v>377</v>
      </c>
      <c r="D603" s="166">
        <f t="shared" si="9"/>
        <v>1.0609999999999999</v>
      </c>
    </row>
    <row r="604" spans="1:4" ht="20.100000000000001" customHeight="1">
      <c r="A604" s="168" t="s">
        <v>425</v>
      </c>
      <c r="B604" s="168">
        <f>SUM(B605:B612)</f>
        <v>14953</v>
      </c>
      <c r="C604" s="168">
        <f>SUM(C605:C612)</f>
        <v>10907</v>
      </c>
      <c r="D604" s="166">
        <f t="shared" si="9"/>
        <v>1.371</v>
      </c>
    </row>
    <row r="605" spans="1:4" ht="20.100000000000001" customHeight="1">
      <c r="A605" s="146" t="s">
        <v>426</v>
      </c>
      <c r="B605" s="146">
        <v>3180</v>
      </c>
      <c r="C605" s="146">
        <v>3147</v>
      </c>
      <c r="D605" s="166">
        <f t="shared" si="9"/>
        <v>1.01</v>
      </c>
    </row>
    <row r="606" spans="1:4" ht="20.100000000000001" customHeight="1">
      <c r="A606" s="146" t="s">
        <v>427</v>
      </c>
      <c r="B606" s="146">
        <v>0</v>
      </c>
      <c r="C606" s="146">
        <v>690</v>
      </c>
      <c r="D606" s="166"/>
    </row>
    <row r="607" spans="1:4" ht="20.100000000000001" customHeight="1">
      <c r="A607" s="146" t="s">
        <v>428</v>
      </c>
      <c r="B607" s="146">
        <v>0</v>
      </c>
      <c r="C607" s="146">
        <v>1000</v>
      </c>
      <c r="D607" s="166"/>
    </row>
    <row r="608" spans="1:4" ht="20.100000000000001" customHeight="1">
      <c r="A608" s="146" t="s">
        <v>429</v>
      </c>
      <c r="B608" s="146">
        <v>3936</v>
      </c>
      <c r="C608" s="146">
        <v>3300</v>
      </c>
      <c r="D608" s="166">
        <f t="shared" si="9"/>
        <v>1.1930000000000001</v>
      </c>
    </row>
    <row r="609" spans="1:4" ht="20.100000000000001" customHeight="1">
      <c r="A609" s="146" t="s">
        <v>430</v>
      </c>
      <c r="B609" s="146">
        <v>0</v>
      </c>
      <c r="C609" s="146"/>
      <c r="D609" s="166"/>
    </row>
    <row r="610" spans="1:4" ht="20.100000000000001" customHeight="1">
      <c r="A610" s="172" t="s">
        <v>1242</v>
      </c>
      <c r="B610" s="172">
        <v>0</v>
      </c>
      <c r="C610" s="172"/>
      <c r="D610" s="166"/>
    </row>
    <row r="611" spans="1:4" ht="20.100000000000001" customHeight="1">
      <c r="A611" s="181" t="s">
        <v>1243</v>
      </c>
      <c r="B611" s="181">
        <v>0</v>
      </c>
      <c r="C611" s="181"/>
      <c r="D611" s="166"/>
    </row>
    <row r="612" spans="1:4" ht="20.100000000000001" customHeight="1">
      <c r="A612" s="146" t="s">
        <v>431</v>
      </c>
      <c r="B612" s="146">
        <v>7837</v>
      </c>
      <c r="C612" s="146">
        <v>2770</v>
      </c>
      <c r="D612" s="166">
        <f t="shared" si="9"/>
        <v>2.8290000000000002</v>
      </c>
    </row>
    <row r="613" spans="1:4" ht="20.100000000000001" customHeight="1">
      <c r="A613" s="168" t="s">
        <v>432</v>
      </c>
      <c r="B613" s="168">
        <f>SUM(B614:B619)</f>
        <v>1811</v>
      </c>
      <c r="C613" s="168">
        <f>SUM(C614:C619)</f>
        <v>2191</v>
      </c>
      <c r="D613" s="166">
        <f t="shared" si="9"/>
        <v>0.82699999999999996</v>
      </c>
    </row>
    <row r="614" spans="1:4" ht="20.100000000000001" customHeight="1">
      <c r="A614" s="146" t="s">
        <v>433</v>
      </c>
      <c r="B614" s="146">
        <v>1732</v>
      </c>
      <c r="C614" s="146">
        <v>2100</v>
      </c>
      <c r="D614" s="166">
        <f t="shared" si="9"/>
        <v>0.82499999999999996</v>
      </c>
    </row>
    <row r="615" spans="1:4" ht="20.100000000000001" customHeight="1">
      <c r="A615" s="146" t="s">
        <v>434</v>
      </c>
      <c r="B615" s="146">
        <v>0</v>
      </c>
      <c r="C615" s="146"/>
      <c r="D615" s="166"/>
    </row>
    <row r="616" spans="1:4" ht="20.100000000000001" customHeight="1">
      <c r="A616" s="146" t="s">
        <v>435</v>
      </c>
      <c r="B616" s="146">
        <v>72</v>
      </c>
      <c r="C616" s="146">
        <v>91</v>
      </c>
      <c r="D616" s="166">
        <f t="shared" si="9"/>
        <v>0.79100000000000004</v>
      </c>
    </row>
    <row r="617" spans="1:4" ht="20.100000000000001" customHeight="1">
      <c r="A617" s="146" t="s">
        <v>436</v>
      </c>
      <c r="B617" s="146">
        <v>0</v>
      </c>
      <c r="C617" s="146"/>
      <c r="D617" s="166"/>
    </row>
    <row r="618" spans="1:4" ht="20.100000000000001" customHeight="1">
      <c r="A618" s="146" t="s">
        <v>437</v>
      </c>
      <c r="B618" s="146">
        <v>0</v>
      </c>
      <c r="C618" s="146"/>
      <c r="D618" s="166"/>
    </row>
    <row r="619" spans="1:4" ht="20.100000000000001" customHeight="1">
      <c r="A619" s="146" t="s">
        <v>438</v>
      </c>
      <c r="B619" s="146">
        <v>7</v>
      </c>
      <c r="C619" s="146"/>
      <c r="D619" s="166"/>
    </row>
    <row r="620" spans="1:4" ht="20.100000000000001" customHeight="1">
      <c r="A620" s="168" t="s">
        <v>439</v>
      </c>
      <c r="B620" s="168">
        <f>SUM(B621:B627)</f>
        <v>9632</v>
      </c>
      <c r="C620" s="168">
        <f>SUM(C621:C627)</f>
        <v>7931</v>
      </c>
      <c r="D620" s="166">
        <f t="shared" si="9"/>
        <v>1.214</v>
      </c>
    </row>
    <row r="621" spans="1:4" ht="20.100000000000001" customHeight="1">
      <c r="A621" s="146" t="s">
        <v>440</v>
      </c>
      <c r="B621" s="146">
        <v>1340</v>
      </c>
      <c r="C621" s="146">
        <v>715</v>
      </c>
      <c r="D621" s="166">
        <f t="shared" si="9"/>
        <v>1.8740000000000001</v>
      </c>
    </row>
    <row r="622" spans="1:4" ht="20.100000000000001" customHeight="1">
      <c r="A622" s="146" t="s">
        <v>441</v>
      </c>
      <c r="B622" s="146">
        <v>4500</v>
      </c>
      <c r="C622" s="146">
        <v>4500</v>
      </c>
      <c r="D622" s="166">
        <f t="shared" si="9"/>
        <v>1</v>
      </c>
    </row>
    <row r="623" spans="1:4" ht="20.100000000000001" customHeight="1">
      <c r="A623" s="146" t="s">
        <v>442</v>
      </c>
      <c r="B623" s="146">
        <v>0</v>
      </c>
      <c r="C623" s="146"/>
      <c r="D623" s="166"/>
    </row>
    <row r="624" spans="1:4" ht="20.100000000000001" customHeight="1">
      <c r="A624" s="146" t="s">
        <v>443</v>
      </c>
      <c r="B624" s="146">
        <v>64</v>
      </c>
      <c r="C624" s="146">
        <v>53</v>
      </c>
      <c r="D624" s="166">
        <f t="shared" si="9"/>
        <v>1.208</v>
      </c>
    </row>
    <row r="625" spans="1:4" ht="20.100000000000001" customHeight="1">
      <c r="A625" s="146" t="s">
        <v>444</v>
      </c>
      <c r="B625" s="146">
        <v>1183</v>
      </c>
      <c r="C625" s="146">
        <v>1194</v>
      </c>
      <c r="D625" s="166">
        <f t="shared" si="9"/>
        <v>0.99099999999999999</v>
      </c>
    </row>
    <row r="626" spans="1:4" ht="20.100000000000001" customHeight="1">
      <c r="A626" s="146" t="s">
        <v>445</v>
      </c>
      <c r="B626" s="146">
        <v>2470</v>
      </c>
      <c r="C626" s="146">
        <v>1394</v>
      </c>
      <c r="D626" s="166">
        <f t="shared" si="9"/>
        <v>1.772</v>
      </c>
    </row>
    <row r="627" spans="1:4" ht="20.100000000000001" customHeight="1">
      <c r="A627" s="146" t="s">
        <v>446</v>
      </c>
      <c r="B627" s="146">
        <v>75</v>
      </c>
      <c r="C627" s="146">
        <v>75</v>
      </c>
      <c r="D627" s="166">
        <f t="shared" si="9"/>
        <v>1</v>
      </c>
    </row>
    <row r="628" spans="1:4" ht="20.100000000000001" customHeight="1">
      <c r="A628" s="168" t="s">
        <v>447</v>
      </c>
      <c r="B628" s="168">
        <f>SUM(B629:B636)</f>
        <v>6964</v>
      </c>
      <c r="C628" s="168">
        <f>SUM(C629:C636)</f>
        <v>5309</v>
      </c>
      <c r="D628" s="166">
        <f t="shared" si="9"/>
        <v>1.3120000000000001</v>
      </c>
    </row>
    <row r="629" spans="1:4" ht="20.100000000000001" customHeight="1">
      <c r="A629" s="146" t="s">
        <v>66</v>
      </c>
      <c r="B629" s="146">
        <v>104</v>
      </c>
      <c r="C629" s="146">
        <v>103</v>
      </c>
      <c r="D629" s="166">
        <f t="shared" si="9"/>
        <v>1.01</v>
      </c>
    </row>
    <row r="630" spans="1:4" ht="20.100000000000001" customHeight="1">
      <c r="A630" s="146" t="s">
        <v>67</v>
      </c>
      <c r="B630" s="146">
        <v>0</v>
      </c>
      <c r="C630" s="146"/>
      <c r="D630" s="166"/>
    </row>
    <row r="631" spans="1:4" ht="20.100000000000001" customHeight="1">
      <c r="A631" s="146" t="s">
        <v>68</v>
      </c>
      <c r="B631" s="146">
        <v>0</v>
      </c>
      <c r="C631" s="146"/>
      <c r="D631" s="166"/>
    </row>
    <row r="632" spans="1:4" ht="20.100000000000001" customHeight="1">
      <c r="A632" s="146" t="s">
        <v>448</v>
      </c>
      <c r="B632" s="146">
        <v>1639</v>
      </c>
      <c r="C632" s="146">
        <v>1021</v>
      </c>
      <c r="D632" s="166">
        <f t="shared" si="9"/>
        <v>1.605</v>
      </c>
    </row>
    <row r="633" spans="1:4" ht="20.100000000000001" customHeight="1">
      <c r="A633" s="146" t="s">
        <v>1244</v>
      </c>
      <c r="B633" s="146">
        <v>387</v>
      </c>
      <c r="C633" s="146">
        <v>252</v>
      </c>
      <c r="D633" s="166">
        <f t="shared" si="9"/>
        <v>1.536</v>
      </c>
    </row>
    <row r="634" spans="1:4" ht="20.100000000000001" customHeight="1">
      <c r="A634" s="146" t="s">
        <v>449</v>
      </c>
      <c r="B634" s="146">
        <v>0</v>
      </c>
      <c r="C634" s="146"/>
      <c r="D634" s="166"/>
    </row>
    <row r="635" spans="1:4" ht="20.100000000000001" customHeight="1">
      <c r="A635" s="146" t="s">
        <v>450</v>
      </c>
      <c r="B635" s="146">
        <v>3208</v>
      </c>
      <c r="C635" s="146">
        <v>3109</v>
      </c>
      <c r="D635" s="166">
        <f t="shared" si="9"/>
        <v>1.032</v>
      </c>
    </row>
    <row r="636" spans="1:4" ht="20.100000000000001" customHeight="1">
      <c r="A636" s="146" t="s">
        <v>451</v>
      </c>
      <c r="B636" s="146">
        <v>1626</v>
      </c>
      <c r="C636" s="146">
        <v>824</v>
      </c>
      <c r="D636" s="166">
        <f t="shared" si="9"/>
        <v>1.9730000000000001</v>
      </c>
    </row>
    <row r="637" spans="1:4" ht="20.100000000000001" customHeight="1">
      <c r="A637" s="168" t="s">
        <v>452</v>
      </c>
      <c r="B637" s="168">
        <f>SUM(B638:B642)</f>
        <v>66</v>
      </c>
      <c r="C637" s="168">
        <f>SUM(C638:C642)</f>
        <v>200</v>
      </c>
      <c r="D637" s="166">
        <f t="shared" si="9"/>
        <v>0.33</v>
      </c>
    </row>
    <row r="638" spans="1:4" ht="20.100000000000001" customHeight="1">
      <c r="A638" s="146" t="s">
        <v>66</v>
      </c>
      <c r="B638" s="146">
        <v>45</v>
      </c>
      <c r="C638" s="146">
        <v>45</v>
      </c>
      <c r="D638" s="166">
        <f t="shared" si="9"/>
        <v>1</v>
      </c>
    </row>
    <row r="639" spans="1:4" ht="20.100000000000001" customHeight="1">
      <c r="A639" s="146" t="s">
        <v>67</v>
      </c>
      <c r="B639" s="146">
        <v>21</v>
      </c>
      <c r="C639" s="146">
        <v>155</v>
      </c>
      <c r="D639" s="166">
        <f t="shared" si="9"/>
        <v>0.13500000000000001</v>
      </c>
    </row>
    <row r="640" spans="1:4" ht="20.100000000000001" customHeight="1">
      <c r="A640" s="146" t="s">
        <v>68</v>
      </c>
      <c r="B640" s="146">
        <v>0</v>
      </c>
      <c r="C640" s="146"/>
      <c r="D640" s="166"/>
    </row>
    <row r="641" spans="1:4" ht="20.100000000000001" customHeight="1">
      <c r="A641" s="172" t="s">
        <v>75</v>
      </c>
      <c r="B641" s="172">
        <v>0</v>
      </c>
      <c r="C641" s="172"/>
      <c r="D641" s="166"/>
    </row>
    <row r="642" spans="1:4" ht="20.100000000000001" customHeight="1">
      <c r="A642" s="146" t="s">
        <v>453</v>
      </c>
      <c r="B642" s="146">
        <v>0</v>
      </c>
      <c r="C642" s="146"/>
      <c r="D642" s="166"/>
    </row>
    <row r="643" spans="1:4" ht="20.100000000000001" customHeight="1">
      <c r="A643" s="168" t="s">
        <v>454</v>
      </c>
      <c r="B643" s="168">
        <f>SUM(B644:B645)</f>
        <v>12593</v>
      </c>
      <c r="C643" s="168">
        <f>SUM(C644:C645)</f>
        <v>9950</v>
      </c>
      <c r="D643" s="166">
        <f t="shared" si="9"/>
        <v>1.266</v>
      </c>
    </row>
    <row r="644" spans="1:4" ht="20.100000000000001" customHeight="1">
      <c r="A644" s="179" t="s">
        <v>455</v>
      </c>
      <c r="B644" s="179">
        <v>1093</v>
      </c>
      <c r="C644" s="179">
        <v>750</v>
      </c>
      <c r="D644" s="166">
        <f t="shared" si="9"/>
        <v>1.4570000000000001</v>
      </c>
    </row>
    <row r="645" spans="1:4" ht="20.100000000000001" customHeight="1">
      <c r="A645" s="179" t="s">
        <v>456</v>
      </c>
      <c r="B645" s="179">
        <v>11500</v>
      </c>
      <c r="C645" s="179">
        <v>9200</v>
      </c>
      <c r="D645" s="166">
        <f t="shared" si="9"/>
        <v>1.25</v>
      </c>
    </row>
    <row r="646" spans="1:4" ht="20.100000000000001" customHeight="1">
      <c r="A646" s="168" t="s">
        <v>457</v>
      </c>
      <c r="B646" s="168">
        <f>SUM(B647:B648)</f>
        <v>1518</v>
      </c>
      <c r="C646" s="168">
        <f>SUM(C647:C648)</f>
        <v>978</v>
      </c>
      <c r="D646" s="166">
        <f t="shared" ref="D646:D707" si="10">B646/C646</f>
        <v>1.552</v>
      </c>
    </row>
    <row r="647" spans="1:4" ht="20.100000000000001" customHeight="1">
      <c r="A647" s="179" t="s">
        <v>458</v>
      </c>
      <c r="B647" s="179">
        <v>1108</v>
      </c>
      <c r="C647" s="179">
        <v>678</v>
      </c>
      <c r="D647" s="166">
        <f t="shared" si="10"/>
        <v>1.6339999999999999</v>
      </c>
    </row>
    <row r="648" spans="1:4" ht="20.100000000000001" customHeight="1">
      <c r="A648" s="179" t="s">
        <v>459</v>
      </c>
      <c r="B648" s="179">
        <v>410</v>
      </c>
      <c r="C648" s="179">
        <v>300</v>
      </c>
      <c r="D648" s="166">
        <f t="shared" si="10"/>
        <v>1.367</v>
      </c>
    </row>
    <row r="649" spans="1:4" ht="20.100000000000001" customHeight="1">
      <c r="A649" s="168" t="s">
        <v>460</v>
      </c>
      <c r="B649" s="168">
        <f>SUM(B650:B651)</f>
        <v>1470</v>
      </c>
      <c r="C649" s="168">
        <f>SUM(C650:C651)</f>
        <v>805</v>
      </c>
      <c r="D649" s="166">
        <f t="shared" si="10"/>
        <v>1.8260000000000001</v>
      </c>
    </row>
    <row r="650" spans="1:4" ht="20.100000000000001" customHeight="1">
      <c r="A650" s="179" t="s">
        <v>461</v>
      </c>
      <c r="B650" s="179">
        <v>80</v>
      </c>
      <c r="C650" s="179">
        <v>45</v>
      </c>
      <c r="D650" s="166">
        <f t="shared" si="10"/>
        <v>1.778</v>
      </c>
    </row>
    <row r="651" spans="1:4" ht="20.100000000000001" customHeight="1">
      <c r="A651" s="179" t="s">
        <v>462</v>
      </c>
      <c r="B651" s="179">
        <v>1390</v>
      </c>
      <c r="C651" s="179">
        <v>760</v>
      </c>
      <c r="D651" s="166">
        <f t="shared" si="10"/>
        <v>1.829</v>
      </c>
    </row>
    <row r="652" spans="1:4" ht="20.100000000000001" customHeight="1">
      <c r="A652" s="168" t="s">
        <v>463</v>
      </c>
      <c r="B652" s="168">
        <v>0</v>
      </c>
      <c r="C652" s="168"/>
      <c r="D652" s="166"/>
    </row>
    <row r="653" spans="1:4" ht="20.100000000000001" customHeight="1">
      <c r="A653" s="146" t="s">
        <v>464</v>
      </c>
      <c r="B653" s="146">
        <v>0</v>
      </c>
      <c r="C653" s="146"/>
      <c r="D653" s="166"/>
    </row>
    <row r="654" spans="1:4" ht="20.100000000000001" customHeight="1">
      <c r="A654" s="146" t="s">
        <v>465</v>
      </c>
      <c r="B654" s="146">
        <v>0</v>
      </c>
      <c r="C654" s="146"/>
      <c r="D654" s="166"/>
    </row>
    <row r="655" spans="1:4" ht="20.100000000000001" customHeight="1">
      <c r="A655" s="168" t="s">
        <v>466</v>
      </c>
      <c r="B655" s="146">
        <v>0</v>
      </c>
      <c r="C655" s="146"/>
      <c r="D655" s="166"/>
    </row>
    <row r="656" spans="1:4" ht="20.100000000000001" customHeight="1">
      <c r="A656" s="146" t="s">
        <v>467</v>
      </c>
      <c r="B656" s="146">
        <v>0</v>
      </c>
      <c r="C656" s="146"/>
      <c r="D656" s="166"/>
    </row>
    <row r="657" spans="1:4" ht="20.100000000000001" customHeight="1">
      <c r="A657" s="146" t="s">
        <v>468</v>
      </c>
      <c r="B657" s="146">
        <v>0</v>
      </c>
      <c r="C657" s="146"/>
      <c r="D657" s="166"/>
    </row>
    <row r="658" spans="1:4" ht="20.100000000000001" customHeight="1">
      <c r="A658" s="168" t="s">
        <v>469</v>
      </c>
      <c r="B658" s="168">
        <f>SUM(B659:B661)</f>
        <v>76285</v>
      </c>
      <c r="C658" s="168">
        <f>SUM(C659:C661)</f>
        <v>55500</v>
      </c>
      <c r="D658" s="166">
        <f t="shared" si="10"/>
        <v>1.375</v>
      </c>
    </row>
    <row r="659" spans="1:4" ht="20.100000000000001" customHeight="1">
      <c r="A659" s="146" t="s">
        <v>470</v>
      </c>
      <c r="B659" s="146">
        <v>0</v>
      </c>
      <c r="C659" s="146"/>
      <c r="D659" s="166"/>
    </row>
    <row r="660" spans="1:4" ht="20.100000000000001" customHeight="1">
      <c r="A660" s="146" t="s">
        <v>471</v>
      </c>
      <c r="B660" s="146">
        <v>76285</v>
      </c>
      <c r="C660" s="146">
        <v>55500</v>
      </c>
      <c r="D660" s="166">
        <f t="shared" si="10"/>
        <v>1.375</v>
      </c>
    </row>
    <row r="661" spans="1:4" ht="20.100000000000001" customHeight="1">
      <c r="A661" s="146" t="s">
        <v>472</v>
      </c>
      <c r="B661" s="146">
        <v>0</v>
      </c>
      <c r="C661" s="146"/>
      <c r="D661" s="166"/>
    </row>
    <row r="662" spans="1:4" ht="20.100000000000001" customHeight="1">
      <c r="A662" s="168" t="s">
        <v>473</v>
      </c>
      <c r="B662" s="168">
        <f>SUM(B663:B665)</f>
        <v>0</v>
      </c>
      <c r="C662" s="168">
        <f>SUM(C663:C665)</f>
        <v>0</v>
      </c>
      <c r="D662" s="166"/>
    </row>
    <row r="663" spans="1:4" ht="20.100000000000001" customHeight="1">
      <c r="A663" s="146" t="s">
        <v>474</v>
      </c>
      <c r="B663" s="146">
        <v>0</v>
      </c>
      <c r="C663" s="146"/>
      <c r="D663" s="166"/>
    </row>
    <row r="664" spans="1:4" ht="20.100000000000001" customHeight="1">
      <c r="A664" s="146" t="s">
        <v>475</v>
      </c>
      <c r="B664" s="146">
        <v>0</v>
      </c>
      <c r="C664" s="146"/>
      <c r="D664" s="166"/>
    </row>
    <row r="665" spans="1:4" ht="20.100000000000001" customHeight="1">
      <c r="A665" s="146" t="s">
        <v>476</v>
      </c>
      <c r="B665" s="146">
        <v>0</v>
      </c>
      <c r="C665" s="146"/>
      <c r="D665" s="166"/>
    </row>
    <row r="666" spans="1:4" s="175" customFormat="1" ht="20.100000000000001" customHeight="1">
      <c r="A666" s="168" t="s">
        <v>477</v>
      </c>
      <c r="B666" s="168">
        <f>SUM(B667:B673)</f>
        <v>765</v>
      </c>
      <c r="C666" s="168">
        <f>SUM(C667:C673)</f>
        <v>626</v>
      </c>
      <c r="D666" s="166">
        <f t="shared" si="10"/>
        <v>1.222</v>
      </c>
    </row>
    <row r="667" spans="1:4" ht="20.100000000000001" customHeight="1">
      <c r="A667" s="146" t="s">
        <v>66</v>
      </c>
      <c r="B667" s="146">
        <v>84</v>
      </c>
      <c r="C667" s="146">
        <v>84</v>
      </c>
      <c r="D667" s="166">
        <f t="shared" si="10"/>
        <v>1</v>
      </c>
    </row>
    <row r="668" spans="1:4" ht="20.100000000000001" customHeight="1">
      <c r="A668" s="146" t="s">
        <v>67</v>
      </c>
      <c r="B668" s="146">
        <v>387</v>
      </c>
      <c r="C668" s="146">
        <v>386</v>
      </c>
      <c r="D668" s="166">
        <f t="shared" si="10"/>
        <v>1.0029999999999999</v>
      </c>
    </row>
    <row r="669" spans="1:4" ht="20.100000000000001" customHeight="1">
      <c r="A669" s="146" t="s">
        <v>68</v>
      </c>
      <c r="B669" s="146">
        <v>0</v>
      </c>
      <c r="C669" s="146"/>
      <c r="D669" s="166"/>
    </row>
    <row r="670" spans="1:4" ht="20.100000000000001" customHeight="1">
      <c r="A670" s="146" t="s">
        <v>478</v>
      </c>
      <c r="B670" s="146">
        <v>74</v>
      </c>
      <c r="C670" s="146">
        <v>59</v>
      </c>
      <c r="D670" s="166">
        <f t="shared" si="10"/>
        <v>1.254</v>
      </c>
    </row>
    <row r="671" spans="1:4" ht="20.100000000000001" customHeight="1">
      <c r="A671" s="146" t="s">
        <v>1245</v>
      </c>
      <c r="B671" s="146">
        <v>0</v>
      </c>
      <c r="C671" s="146"/>
      <c r="D671" s="166"/>
    </row>
    <row r="672" spans="1:4" ht="20.100000000000001" customHeight="1">
      <c r="A672" s="146" t="s">
        <v>75</v>
      </c>
      <c r="B672" s="146">
        <v>82</v>
      </c>
      <c r="C672" s="146">
        <v>80</v>
      </c>
      <c r="D672" s="166">
        <f t="shared" si="10"/>
        <v>1.0249999999999999</v>
      </c>
    </row>
    <row r="673" spans="1:4" ht="20.100000000000001" customHeight="1">
      <c r="A673" s="146" t="s">
        <v>479</v>
      </c>
      <c r="B673" s="146">
        <v>138</v>
      </c>
      <c r="C673" s="146">
        <v>17</v>
      </c>
      <c r="D673" s="166">
        <f t="shared" si="10"/>
        <v>8.1180000000000003</v>
      </c>
    </row>
    <row r="674" spans="1:4" ht="20.100000000000001" customHeight="1">
      <c r="A674" s="146" t="s">
        <v>480</v>
      </c>
      <c r="B674" s="146">
        <v>0</v>
      </c>
      <c r="C674" s="146"/>
      <c r="D674" s="166"/>
    </row>
    <row r="675" spans="1:4" s="175" customFormat="1" ht="20.100000000000001" customHeight="1">
      <c r="A675" s="168" t="s">
        <v>481</v>
      </c>
      <c r="B675" s="168">
        <f>B676</f>
        <v>0</v>
      </c>
      <c r="C675" s="168">
        <f>C676</f>
        <v>0</v>
      </c>
      <c r="D675" s="166"/>
    </row>
    <row r="676" spans="1:4" ht="20.100000000000001" customHeight="1">
      <c r="A676" s="146" t="s">
        <v>482</v>
      </c>
      <c r="B676" s="146">
        <v>0</v>
      </c>
      <c r="C676" s="146"/>
      <c r="D676" s="166"/>
    </row>
    <row r="677" spans="1:4" ht="20.100000000000001" customHeight="1">
      <c r="A677" s="168" t="s">
        <v>483</v>
      </c>
      <c r="B677" s="168">
        <v>3620</v>
      </c>
      <c r="C677" s="168">
        <v>3528</v>
      </c>
      <c r="D677" s="166">
        <f t="shared" si="10"/>
        <v>1.026</v>
      </c>
    </row>
    <row r="678" spans="1:4" ht="20.100000000000001" customHeight="1">
      <c r="A678" s="172" t="s">
        <v>1246</v>
      </c>
      <c r="B678" s="172">
        <v>3620</v>
      </c>
      <c r="C678" s="172">
        <v>3528</v>
      </c>
      <c r="D678" s="166">
        <f t="shared" si="10"/>
        <v>1.026</v>
      </c>
    </row>
    <row r="679" spans="1:4" ht="20.100000000000001" customHeight="1">
      <c r="A679" s="131" t="s">
        <v>1247</v>
      </c>
      <c r="B679" s="131">
        <f>SUM(B680,B685,B700,B704,B716,B719,B723,B728,B732,B736,B748,B752,B750)</f>
        <v>147032</v>
      </c>
      <c r="C679" s="131">
        <f>SUM(C680,C685,C700,C704,C716,C719,C723,C728,C732,C736,C748,C752,C750)</f>
        <v>145161</v>
      </c>
      <c r="D679" s="166">
        <f t="shared" si="10"/>
        <v>1.0129999999999999</v>
      </c>
    </row>
    <row r="680" spans="1:4" ht="20.100000000000001" customHeight="1">
      <c r="A680" s="168" t="s">
        <v>484</v>
      </c>
      <c r="B680" s="168">
        <f>SUM(B681:B684)</f>
        <v>2728</v>
      </c>
      <c r="C680" s="168">
        <f>SUM(C681:C684)</f>
        <v>5688</v>
      </c>
      <c r="D680" s="166">
        <f t="shared" si="10"/>
        <v>0.48</v>
      </c>
    </row>
    <row r="681" spans="1:4" ht="20.100000000000001" customHeight="1">
      <c r="A681" s="146" t="s">
        <v>66</v>
      </c>
      <c r="B681" s="146">
        <v>682</v>
      </c>
      <c r="C681" s="146">
        <v>262</v>
      </c>
      <c r="D681" s="166">
        <f t="shared" si="10"/>
        <v>2.6030000000000002</v>
      </c>
    </row>
    <row r="682" spans="1:4" ht="20.100000000000001" customHeight="1">
      <c r="A682" s="146" t="s">
        <v>67</v>
      </c>
      <c r="B682" s="146">
        <v>6</v>
      </c>
      <c r="C682" s="146">
        <v>14</v>
      </c>
      <c r="D682" s="166">
        <f t="shared" si="10"/>
        <v>0.42899999999999999</v>
      </c>
    </row>
    <row r="683" spans="1:4" ht="20.100000000000001" customHeight="1">
      <c r="A683" s="146" t="s">
        <v>68</v>
      </c>
      <c r="B683" s="146">
        <v>0</v>
      </c>
      <c r="C683" s="146"/>
      <c r="D683" s="166"/>
    </row>
    <row r="684" spans="1:4" ht="20.100000000000001" customHeight="1">
      <c r="A684" s="146" t="s">
        <v>485</v>
      </c>
      <c r="B684" s="146">
        <v>2040</v>
      </c>
      <c r="C684" s="146">
        <v>5412</v>
      </c>
      <c r="D684" s="166">
        <f t="shared" si="10"/>
        <v>0.377</v>
      </c>
    </row>
    <row r="685" spans="1:4" ht="20.100000000000001" customHeight="1">
      <c r="A685" s="168" t="s">
        <v>486</v>
      </c>
      <c r="B685" s="168">
        <f>SUM(B686:B699)</f>
        <v>12508</v>
      </c>
      <c r="C685" s="168">
        <f>SUM(C686:C699)</f>
        <v>12062</v>
      </c>
      <c r="D685" s="166">
        <f t="shared" si="10"/>
        <v>1.0369999999999999</v>
      </c>
    </row>
    <row r="686" spans="1:4" ht="20.100000000000001" customHeight="1">
      <c r="A686" s="146" t="s">
        <v>487</v>
      </c>
      <c r="B686" s="146">
        <v>10429</v>
      </c>
      <c r="C686" s="146">
        <v>10032</v>
      </c>
      <c r="D686" s="166">
        <f t="shared" si="10"/>
        <v>1.04</v>
      </c>
    </row>
    <row r="687" spans="1:4" ht="20.100000000000001" customHeight="1">
      <c r="A687" s="146" t="s">
        <v>1248</v>
      </c>
      <c r="B687" s="146">
        <v>1093</v>
      </c>
      <c r="C687" s="146">
        <v>1095</v>
      </c>
      <c r="D687" s="166">
        <f t="shared" si="10"/>
        <v>0.998</v>
      </c>
    </row>
    <row r="688" spans="1:4" ht="20.100000000000001" customHeight="1">
      <c r="A688" s="146" t="s">
        <v>488</v>
      </c>
      <c r="B688" s="146">
        <v>0</v>
      </c>
      <c r="C688" s="146"/>
      <c r="D688" s="166"/>
    </row>
    <row r="689" spans="1:4" ht="20.100000000000001" customHeight="1">
      <c r="A689" s="146" t="s">
        <v>489</v>
      </c>
      <c r="B689" s="146">
        <v>0</v>
      </c>
      <c r="C689" s="146"/>
      <c r="D689" s="166"/>
    </row>
    <row r="690" spans="1:4" ht="20.100000000000001" customHeight="1">
      <c r="A690" s="146" t="s">
        <v>490</v>
      </c>
      <c r="B690" s="146">
        <v>0</v>
      </c>
      <c r="C690" s="146"/>
      <c r="D690" s="166"/>
    </row>
    <row r="691" spans="1:4" ht="20.100000000000001" customHeight="1">
      <c r="A691" s="146" t="s">
        <v>491</v>
      </c>
      <c r="B691" s="146">
        <v>0</v>
      </c>
      <c r="C691" s="146"/>
      <c r="D691" s="166"/>
    </row>
    <row r="692" spans="1:4" ht="20.100000000000001" customHeight="1">
      <c r="A692" s="146" t="s">
        <v>492</v>
      </c>
      <c r="B692" s="146">
        <v>0</v>
      </c>
      <c r="C692" s="146"/>
      <c r="D692" s="166"/>
    </row>
    <row r="693" spans="1:4" ht="20.100000000000001" customHeight="1">
      <c r="A693" s="146" t="s">
        <v>493</v>
      </c>
      <c r="B693" s="146">
        <v>512</v>
      </c>
      <c r="C693" s="146">
        <v>495</v>
      </c>
      <c r="D693" s="166">
        <f t="shared" si="10"/>
        <v>1.034</v>
      </c>
    </row>
    <row r="694" spans="1:4" ht="20.100000000000001" customHeight="1">
      <c r="A694" s="146" t="s">
        <v>494</v>
      </c>
      <c r="B694" s="146">
        <v>0</v>
      </c>
      <c r="C694" s="146"/>
      <c r="D694" s="166"/>
    </row>
    <row r="695" spans="1:4" ht="20.100000000000001" customHeight="1">
      <c r="A695" s="146" t="s">
        <v>495</v>
      </c>
      <c r="B695" s="146">
        <v>0</v>
      </c>
      <c r="C695" s="146"/>
      <c r="D695" s="166"/>
    </row>
    <row r="696" spans="1:4" ht="20.100000000000001" customHeight="1">
      <c r="A696" s="146" t="s">
        <v>496</v>
      </c>
      <c r="B696" s="146">
        <v>0</v>
      </c>
      <c r="C696" s="146">
        <v>100</v>
      </c>
      <c r="D696" s="166"/>
    </row>
    <row r="697" spans="1:4" ht="20.100000000000001" customHeight="1">
      <c r="A697" s="146" t="s">
        <v>497</v>
      </c>
      <c r="B697" s="146">
        <v>0</v>
      </c>
      <c r="C697" s="146"/>
      <c r="D697" s="166"/>
    </row>
    <row r="698" spans="1:4" ht="20.100000000000001" customHeight="1">
      <c r="A698" s="172" t="s">
        <v>1249</v>
      </c>
      <c r="B698" s="172">
        <v>0</v>
      </c>
      <c r="C698" s="172"/>
      <c r="D698" s="166"/>
    </row>
    <row r="699" spans="1:4" ht="20.100000000000001" customHeight="1">
      <c r="A699" s="146" t="s">
        <v>498</v>
      </c>
      <c r="B699" s="146">
        <v>474</v>
      </c>
      <c r="C699" s="146">
        <v>340</v>
      </c>
      <c r="D699" s="166">
        <f t="shared" si="10"/>
        <v>1.3939999999999999</v>
      </c>
    </row>
    <row r="700" spans="1:4" ht="20.100000000000001" customHeight="1">
      <c r="A700" s="168" t="s">
        <v>499</v>
      </c>
      <c r="B700" s="168">
        <f>SUM(B701:B703)</f>
        <v>24572</v>
      </c>
      <c r="C700" s="168">
        <f>SUM(C701:C703)</f>
        <v>20365</v>
      </c>
      <c r="D700" s="166">
        <f t="shared" si="10"/>
        <v>1.2070000000000001</v>
      </c>
    </row>
    <row r="701" spans="1:4" ht="20.100000000000001" customHeight="1">
      <c r="A701" s="179" t="s">
        <v>500</v>
      </c>
      <c r="B701" s="179">
        <v>2324</v>
      </c>
      <c r="C701" s="179">
        <v>2319</v>
      </c>
      <c r="D701" s="166">
        <f t="shared" si="10"/>
        <v>1.002</v>
      </c>
    </row>
    <row r="702" spans="1:4" ht="20.100000000000001" customHeight="1">
      <c r="A702" s="179" t="s">
        <v>501</v>
      </c>
      <c r="B702" s="179">
        <v>20533</v>
      </c>
      <c r="C702" s="179">
        <v>16683</v>
      </c>
      <c r="D702" s="166">
        <f t="shared" si="10"/>
        <v>1.2310000000000001</v>
      </c>
    </row>
    <row r="703" spans="1:4" ht="20.100000000000001" customHeight="1">
      <c r="A703" s="179" t="s">
        <v>502</v>
      </c>
      <c r="B703" s="179">
        <v>1715</v>
      </c>
      <c r="C703" s="179">
        <v>1363</v>
      </c>
      <c r="D703" s="166">
        <f t="shared" si="10"/>
        <v>1.258</v>
      </c>
    </row>
    <row r="704" spans="1:4" ht="20.100000000000001" customHeight="1">
      <c r="A704" s="168" t="s">
        <v>503</v>
      </c>
      <c r="B704" s="168">
        <f>SUM(B705:B715)</f>
        <v>20137</v>
      </c>
      <c r="C704" s="168">
        <f>SUM(C705:C715)</f>
        <v>30952</v>
      </c>
      <c r="D704" s="166">
        <f t="shared" si="10"/>
        <v>0.65100000000000002</v>
      </c>
    </row>
    <row r="705" spans="1:4" ht="20.100000000000001" customHeight="1">
      <c r="A705" s="146" t="s">
        <v>504</v>
      </c>
      <c r="B705" s="146">
        <v>2131</v>
      </c>
      <c r="C705" s="146">
        <v>1756</v>
      </c>
      <c r="D705" s="166">
        <f t="shared" si="10"/>
        <v>1.214</v>
      </c>
    </row>
    <row r="706" spans="1:4" ht="20.100000000000001" customHeight="1">
      <c r="A706" s="146" t="s">
        <v>505</v>
      </c>
      <c r="B706" s="146">
        <v>515</v>
      </c>
      <c r="C706" s="146">
        <v>523</v>
      </c>
      <c r="D706" s="166">
        <f t="shared" si="10"/>
        <v>0.98499999999999999</v>
      </c>
    </row>
    <row r="707" spans="1:4" ht="20.100000000000001" customHeight="1">
      <c r="A707" s="146" t="s">
        <v>506</v>
      </c>
      <c r="B707" s="146">
        <v>2325</v>
      </c>
      <c r="C707" s="146">
        <v>2064</v>
      </c>
      <c r="D707" s="166">
        <f t="shared" si="10"/>
        <v>1.1259999999999999</v>
      </c>
    </row>
    <row r="708" spans="1:4" ht="20.100000000000001" customHeight="1">
      <c r="A708" s="146" t="s">
        <v>507</v>
      </c>
      <c r="B708" s="146">
        <v>0</v>
      </c>
      <c r="C708" s="146"/>
      <c r="D708" s="166"/>
    </row>
    <row r="709" spans="1:4" ht="20.100000000000001" customHeight="1">
      <c r="A709" s="146" t="s">
        <v>508</v>
      </c>
      <c r="B709" s="146">
        <v>0</v>
      </c>
      <c r="C709" s="146"/>
      <c r="D709" s="166"/>
    </row>
    <row r="710" spans="1:4" ht="20.100000000000001" customHeight="1">
      <c r="A710" s="146" t="s">
        <v>509</v>
      </c>
      <c r="B710" s="146">
        <v>0</v>
      </c>
      <c r="C710" s="146"/>
      <c r="D710" s="166"/>
    </row>
    <row r="711" spans="1:4" ht="20.100000000000001" customHeight="1">
      <c r="A711" s="146" t="s">
        <v>510</v>
      </c>
      <c r="B711" s="146">
        <v>0</v>
      </c>
      <c r="C711" s="146"/>
      <c r="D711" s="166"/>
    </row>
    <row r="712" spans="1:4" ht="20.100000000000001" customHeight="1">
      <c r="A712" s="146" t="s">
        <v>511</v>
      </c>
      <c r="B712" s="146">
        <v>7328</v>
      </c>
      <c r="C712" s="146">
        <v>5655</v>
      </c>
      <c r="D712" s="166">
        <f t="shared" ref="D712:D764" si="11">B712/C712</f>
        <v>1.296</v>
      </c>
    </row>
    <row r="713" spans="1:4" ht="20.100000000000001" customHeight="1">
      <c r="A713" s="146" t="s">
        <v>512</v>
      </c>
      <c r="B713" s="146">
        <v>19</v>
      </c>
      <c r="C713" s="146">
        <v>30</v>
      </c>
      <c r="D713" s="166">
        <f t="shared" si="11"/>
        <v>0.63300000000000001</v>
      </c>
    </row>
    <row r="714" spans="1:4" ht="20.100000000000001" customHeight="1">
      <c r="A714" s="146" t="s">
        <v>513</v>
      </c>
      <c r="B714" s="146">
        <v>4077</v>
      </c>
      <c r="C714" s="146">
        <v>20134</v>
      </c>
      <c r="D714" s="166">
        <f t="shared" si="11"/>
        <v>0.20200000000000001</v>
      </c>
    </row>
    <row r="715" spans="1:4" ht="20.100000000000001" customHeight="1">
      <c r="A715" s="146" t="s">
        <v>514</v>
      </c>
      <c r="B715" s="146">
        <v>3742</v>
      </c>
      <c r="C715" s="146">
        <v>790</v>
      </c>
      <c r="D715" s="166">
        <f t="shared" si="11"/>
        <v>4.7370000000000001</v>
      </c>
    </row>
    <row r="716" spans="1:4" ht="20.100000000000001" customHeight="1">
      <c r="A716" s="146" t="s">
        <v>515</v>
      </c>
      <c r="B716" s="146">
        <v>0</v>
      </c>
      <c r="C716" s="146"/>
      <c r="D716" s="166"/>
    </row>
    <row r="717" spans="1:4" ht="20.100000000000001" customHeight="1">
      <c r="A717" s="146" t="s">
        <v>1250</v>
      </c>
      <c r="B717" s="146">
        <v>0</v>
      </c>
      <c r="C717" s="146"/>
      <c r="D717" s="166"/>
    </row>
    <row r="718" spans="1:4" ht="20.100000000000001" customHeight="1">
      <c r="A718" s="146" t="s">
        <v>516</v>
      </c>
      <c r="B718" s="146">
        <v>0</v>
      </c>
      <c r="C718" s="146"/>
      <c r="D718" s="166"/>
    </row>
    <row r="719" spans="1:4" ht="20.100000000000001" customHeight="1">
      <c r="A719" s="168" t="s">
        <v>517</v>
      </c>
      <c r="B719" s="168">
        <f>SUM(B720:B722)</f>
        <v>7435</v>
      </c>
      <c r="C719" s="168">
        <f>SUM(C720:C722)</f>
        <v>7055</v>
      </c>
      <c r="D719" s="166">
        <f t="shared" si="11"/>
        <v>1.054</v>
      </c>
    </row>
    <row r="720" spans="1:4" ht="20.100000000000001" customHeight="1">
      <c r="A720" s="179" t="s">
        <v>518</v>
      </c>
      <c r="B720" s="179">
        <v>623</v>
      </c>
      <c r="C720" s="179">
        <v>637</v>
      </c>
      <c r="D720" s="166">
        <f t="shared" si="11"/>
        <v>0.97799999999999998</v>
      </c>
    </row>
    <row r="721" spans="1:4" ht="20.100000000000001" customHeight="1">
      <c r="A721" s="179" t="s">
        <v>519</v>
      </c>
      <c r="B721" s="179">
        <v>90</v>
      </c>
      <c r="C721" s="179">
        <v>85</v>
      </c>
      <c r="D721" s="166">
        <f t="shared" si="11"/>
        <v>1.0589999999999999</v>
      </c>
    </row>
    <row r="722" spans="1:4" ht="20.100000000000001" customHeight="1">
      <c r="A722" s="179" t="s">
        <v>520</v>
      </c>
      <c r="B722" s="179">
        <v>6722</v>
      </c>
      <c r="C722" s="179">
        <v>6333</v>
      </c>
      <c r="D722" s="166">
        <f t="shared" si="11"/>
        <v>1.0609999999999999</v>
      </c>
    </row>
    <row r="723" spans="1:4" ht="20.100000000000001" customHeight="1">
      <c r="A723" s="168" t="s">
        <v>521</v>
      </c>
      <c r="B723" s="168">
        <f>SUM(B724:B727)</f>
        <v>17329</v>
      </c>
      <c r="C723" s="168">
        <f>SUM(C724:C727)</f>
        <v>16562</v>
      </c>
      <c r="D723" s="166">
        <f t="shared" si="11"/>
        <v>1.046</v>
      </c>
    </row>
    <row r="724" spans="1:4" ht="20.100000000000001" customHeight="1">
      <c r="A724" s="179" t="s">
        <v>522</v>
      </c>
      <c r="B724" s="179">
        <f>2366-417</f>
        <v>1949</v>
      </c>
      <c r="C724" s="179">
        <v>1939</v>
      </c>
      <c r="D724" s="166">
        <f t="shared" si="11"/>
        <v>1.0049999999999999</v>
      </c>
    </row>
    <row r="725" spans="1:4" ht="20.100000000000001" customHeight="1">
      <c r="A725" s="179" t="s">
        <v>523</v>
      </c>
      <c r="B725" s="179">
        <f>14257-411</f>
        <v>13846</v>
      </c>
      <c r="C725" s="179">
        <v>13080</v>
      </c>
      <c r="D725" s="166">
        <f t="shared" si="11"/>
        <v>1.0589999999999999</v>
      </c>
    </row>
    <row r="726" spans="1:4" ht="20.100000000000001" customHeight="1">
      <c r="A726" s="179" t="s">
        <v>524</v>
      </c>
      <c r="B726" s="179">
        <f>1838-304</f>
        <v>1534</v>
      </c>
      <c r="C726" s="179">
        <v>1543</v>
      </c>
      <c r="D726" s="166">
        <f t="shared" si="11"/>
        <v>0.99399999999999999</v>
      </c>
    </row>
    <row r="727" spans="1:4" ht="20.100000000000001" customHeight="1">
      <c r="A727" s="146" t="s">
        <v>525</v>
      </c>
      <c r="B727" s="146">
        <v>0</v>
      </c>
      <c r="C727" s="146"/>
      <c r="D727" s="166"/>
    </row>
    <row r="728" spans="1:4" ht="20.100000000000001" customHeight="1">
      <c r="A728" s="168" t="s">
        <v>526</v>
      </c>
      <c r="B728" s="168">
        <f>SUM(B729:B731)</f>
        <v>50000</v>
      </c>
      <c r="C728" s="168">
        <f>SUM(C729:C731)</f>
        <v>46700</v>
      </c>
      <c r="D728" s="166">
        <f t="shared" si="11"/>
        <v>1.071</v>
      </c>
    </row>
    <row r="729" spans="1:4" ht="20.100000000000001" customHeight="1">
      <c r="A729" s="146" t="s">
        <v>527</v>
      </c>
      <c r="B729" s="146">
        <v>0</v>
      </c>
      <c r="C729" s="146"/>
      <c r="D729" s="166"/>
    </row>
    <row r="730" spans="1:4" ht="20.100000000000001" customHeight="1">
      <c r="A730" s="146" t="s">
        <v>528</v>
      </c>
      <c r="B730" s="146">
        <v>50000</v>
      </c>
      <c r="C730" s="146">
        <v>46700</v>
      </c>
      <c r="D730" s="166">
        <f t="shared" si="11"/>
        <v>1.071</v>
      </c>
    </row>
    <row r="731" spans="1:4" ht="20.100000000000001" customHeight="1">
      <c r="A731" s="146" t="s">
        <v>529</v>
      </c>
      <c r="B731" s="146">
        <v>0</v>
      </c>
      <c r="C731" s="146"/>
      <c r="D731" s="166"/>
    </row>
    <row r="732" spans="1:4" ht="20.100000000000001" customHeight="1">
      <c r="A732" s="168" t="s">
        <v>530</v>
      </c>
      <c r="B732" s="168">
        <f>SUM(B733:B735)</f>
        <v>5300</v>
      </c>
      <c r="C732" s="168">
        <f>SUM(C733:C735)</f>
        <v>2700</v>
      </c>
      <c r="D732" s="166">
        <f t="shared" si="11"/>
        <v>1.9630000000000001</v>
      </c>
    </row>
    <row r="733" spans="1:4" ht="20.100000000000001" customHeight="1">
      <c r="A733" s="146" t="s">
        <v>531</v>
      </c>
      <c r="B733" s="146">
        <v>5300</v>
      </c>
      <c r="C733" s="146">
        <v>2700</v>
      </c>
      <c r="D733" s="166">
        <f t="shared" si="11"/>
        <v>1.9630000000000001</v>
      </c>
    </row>
    <row r="734" spans="1:4" ht="20.100000000000001" customHeight="1">
      <c r="A734" s="146" t="s">
        <v>532</v>
      </c>
      <c r="B734" s="146">
        <v>0</v>
      </c>
      <c r="C734" s="146"/>
      <c r="D734" s="166"/>
    </row>
    <row r="735" spans="1:4" ht="20.100000000000001" customHeight="1">
      <c r="A735" s="146" t="s">
        <v>533</v>
      </c>
      <c r="B735" s="146">
        <v>0</v>
      </c>
      <c r="C735" s="146"/>
      <c r="D735" s="166"/>
    </row>
    <row r="736" spans="1:4" ht="20.100000000000001" customHeight="1">
      <c r="A736" s="168" t="s">
        <v>534</v>
      </c>
      <c r="B736" s="168">
        <f>SUM(B737:B747)</f>
        <v>122</v>
      </c>
      <c r="C736" s="168">
        <f>SUM(C737:C747)</f>
        <v>29</v>
      </c>
      <c r="D736" s="166">
        <f t="shared" si="11"/>
        <v>4.2069999999999999</v>
      </c>
    </row>
    <row r="737" spans="1:4" ht="20.100000000000001" customHeight="1">
      <c r="A737" s="146" t="s">
        <v>535</v>
      </c>
      <c r="B737" s="146">
        <v>121</v>
      </c>
      <c r="C737" s="146">
        <v>29</v>
      </c>
      <c r="D737" s="166">
        <f t="shared" si="11"/>
        <v>4.1719999999999997</v>
      </c>
    </row>
    <row r="738" spans="1:4" ht="20.100000000000001" customHeight="1">
      <c r="A738" s="146" t="s">
        <v>536</v>
      </c>
      <c r="B738" s="146">
        <v>1</v>
      </c>
      <c r="C738" s="146"/>
      <c r="D738" s="166"/>
    </row>
    <row r="739" spans="1:4" ht="20.100000000000001" customHeight="1">
      <c r="A739" s="168" t="s">
        <v>537</v>
      </c>
      <c r="B739" s="168">
        <v>0</v>
      </c>
      <c r="C739" s="168">
        <f>SUM(C740:C747)</f>
        <v>0</v>
      </c>
      <c r="D739" s="166"/>
    </row>
    <row r="740" spans="1:4" ht="20.100000000000001" customHeight="1">
      <c r="A740" s="146" t="s">
        <v>66</v>
      </c>
      <c r="B740" s="146">
        <v>0</v>
      </c>
      <c r="C740" s="146"/>
      <c r="D740" s="166"/>
    </row>
    <row r="741" spans="1:4" ht="20.100000000000001" customHeight="1">
      <c r="A741" s="146" t="s">
        <v>67</v>
      </c>
      <c r="B741" s="146">
        <v>0</v>
      </c>
      <c r="C741" s="146"/>
      <c r="D741" s="166"/>
    </row>
    <row r="742" spans="1:4" ht="20.100000000000001" customHeight="1">
      <c r="A742" s="146" t="s">
        <v>68</v>
      </c>
      <c r="B742" s="146">
        <v>0</v>
      </c>
      <c r="C742" s="146"/>
      <c r="D742" s="166"/>
    </row>
    <row r="743" spans="1:4" ht="20.100000000000001" customHeight="1">
      <c r="A743" s="146" t="s">
        <v>106</v>
      </c>
      <c r="B743" s="146">
        <v>0</v>
      </c>
      <c r="C743" s="146"/>
      <c r="D743" s="166"/>
    </row>
    <row r="744" spans="1:4" ht="20.100000000000001" customHeight="1">
      <c r="A744" s="146" t="s">
        <v>538</v>
      </c>
      <c r="B744" s="146">
        <v>0</v>
      </c>
      <c r="C744" s="146"/>
      <c r="D744" s="166"/>
    </row>
    <row r="745" spans="1:4" ht="20.100000000000001" customHeight="1">
      <c r="A745" s="146" t="s">
        <v>539</v>
      </c>
      <c r="B745" s="146">
        <v>0</v>
      </c>
      <c r="C745" s="146"/>
      <c r="D745" s="166"/>
    </row>
    <row r="746" spans="1:4" ht="20.100000000000001" customHeight="1">
      <c r="A746" s="146" t="s">
        <v>75</v>
      </c>
      <c r="B746" s="146">
        <v>0</v>
      </c>
      <c r="C746" s="146"/>
      <c r="D746" s="166"/>
    </row>
    <row r="747" spans="1:4" ht="20.100000000000001" customHeight="1">
      <c r="A747" s="146" t="s">
        <v>540</v>
      </c>
      <c r="B747" s="146">
        <v>0</v>
      </c>
      <c r="C747" s="146"/>
      <c r="D747" s="166"/>
    </row>
    <row r="748" spans="1:4" ht="20.100000000000001" customHeight="1">
      <c r="A748" s="168" t="s">
        <v>1251</v>
      </c>
      <c r="B748" s="168">
        <v>0</v>
      </c>
      <c r="C748" s="168">
        <v>0</v>
      </c>
      <c r="D748" s="166"/>
    </row>
    <row r="749" spans="1:4" ht="20.100000000000001" customHeight="1">
      <c r="A749" s="172" t="s">
        <v>1252</v>
      </c>
      <c r="B749" s="172">
        <v>0</v>
      </c>
      <c r="C749" s="172"/>
      <c r="D749" s="166"/>
    </row>
    <row r="750" spans="1:4" ht="20.100000000000001" customHeight="1">
      <c r="A750" s="173" t="s">
        <v>1253</v>
      </c>
      <c r="B750" s="173">
        <v>75</v>
      </c>
      <c r="C750" s="173"/>
      <c r="D750" s="166"/>
    </row>
    <row r="751" spans="1:4" ht="20.100000000000001" customHeight="1">
      <c r="A751" s="172" t="s">
        <v>1254</v>
      </c>
      <c r="B751" s="172">
        <v>75</v>
      </c>
      <c r="C751" s="172"/>
      <c r="D751" s="166"/>
    </row>
    <row r="752" spans="1:4" ht="20.100000000000001" customHeight="1">
      <c r="A752" s="168" t="s">
        <v>541</v>
      </c>
      <c r="B752" s="168">
        <v>6826</v>
      </c>
      <c r="C752" s="168">
        <v>3048</v>
      </c>
      <c r="D752" s="166">
        <f t="shared" si="11"/>
        <v>2.2400000000000002</v>
      </c>
    </row>
    <row r="753" spans="1:4" ht="20.100000000000001" customHeight="1">
      <c r="A753" s="172" t="s">
        <v>1255</v>
      </c>
      <c r="B753" s="172">
        <v>6826</v>
      </c>
      <c r="C753" s="172">
        <v>3048</v>
      </c>
      <c r="D753" s="166">
        <f t="shared" si="11"/>
        <v>2.2400000000000002</v>
      </c>
    </row>
    <row r="754" spans="1:4" ht="20.100000000000001" customHeight="1">
      <c r="A754" s="168" t="s">
        <v>1256</v>
      </c>
      <c r="B754" s="168">
        <f>B755+B778+B806+B816+B829+B769</f>
        <v>2397</v>
      </c>
      <c r="C754" s="168">
        <f>C755+C778+C806+C816+C829+C769</f>
        <v>1673</v>
      </c>
      <c r="D754" s="166">
        <f t="shared" si="11"/>
        <v>1.4330000000000001</v>
      </c>
    </row>
    <row r="755" spans="1:4" ht="20.100000000000001" customHeight="1">
      <c r="A755" s="168" t="s">
        <v>542</v>
      </c>
      <c r="B755" s="168">
        <f>SUM(B756:B764)</f>
        <v>1273</v>
      </c>
      <c r="C755" s="168">
        <f>SUM(C756:C764)</f>
        <v>673</v>
      </c>
      <c r="D755" s="166">
        <f t="shared" si="11"/>
        <v>1.8919999999999999</v>
      </c>
    </row>
    <row r="756" spans="1:4" ht="20.100000000000001" customHeight="1">
      <c r="A756" s="146" t="s">
        <v>66</v>
      </c>
      <c r="B756" s="146">
        <v>0</v>
      </c>
      <c r="C756" s="146"/>
      <c r="D756" s="166"/>
    </row>
    <row r="757" spans="1:4" ht="20.100000000000001" customHeight="1">
      <c r="A757" s="146" t="s">
        <v>67</v>
      </c>
      <c r="B757" s="146">
        <v>0</v>
      </c>
      <c r="C757" s="146"/>
      <c r="D757" s="166"/>
    </row>
    <row r="758" spans="1:4" ht="20.100000000000001" customHeight="1">
      <c r="A758" s="146" t="s">
        <v>68</v>
      </c>
      <c r="B758" s="146">
        <v>0</v>
      </c>
      <c r="C758" s="146"/>
      <c r="D758" s="166"/>
    </row>
    <row r="759" spans="1:4" ht="20.100000000000001" customHeight="1">
      <c r="A759" s="146" t="s">
        <v>543</v>
      </c>
      <c r="B759" s="146">
        <v>0</v>
      </c>
      <c r="C759" s="146"/>
      <c r="D759" s="166"/>
    </row>
    <row r="760" spans="1:4" ht="20.100000000000001" customHeight="1">
      <c r="A760" s="146" t="s">
        <v>544</v>
      </c>
      <c r="B760" s="146">
        <v>0</v>
      </c>
      <c r="C760" s="146"/>
      <c r="D760" s="166"/>
    </row>
    <row r="761" spans="1:4" ht="20.100000000000001" customHeight="1">
      <c r="A761" s="146" t="s">
        <v>545</v>
      </c>
      <c r="B761" s="146">
        <v>0</v>
      </c>
      <c r="C761" s="146"/>
      <c r="D761" s="166"/>
    </row>
    <row r="762" spans="1:4" ht="20.100000000000001" customHeight="1">
      <c r="A762" s="146" t="s">
        <v>546</v>
      </c>
      <c r="B762" s="146">
        <v>0</v>
      </c>
      <c r="C762" s="146"/>
      <c r="D762" s="166"/>
    </row>
    <row r="763" spans="1:4" ht="20.100000000000001" customHeight="1">
      <c r="A763" s="146" t="s">
        <v>547</v>
      </c>
      <c r="B763" s="146">
        <v>0</v>
      </c>
      <c r="C763" s="146"/>
      <c r="D763" s="166"/>
    </row>
    <row r="764" spans="1:4" ht="20.100000000000001" customHeight="1">
      <c r="A764" s="146" t="s">
        <v>548</v>
      </c>
      <c r="B764" s="146">
        <v>1273</v>
      </c>
      <c r="C764" s="146">
        <v>673</v>
      </c>
      <c r="D764" s="166">
        <f t="shared" si="11"/>
        <v>1.8919999999999999</v>
      </c>
    </row>
    <row r="765" spans="1:4" ht="20.100000000000001" customHeight="1">
      <c r="A765" s="146" t="s">
        <v>549</v>
      </c>
      <c r="B765" s="146">
        <v>0</v>
      </c>
      <c r="C765" s="146"/>
      <c r="D765" s="166"/>
    </row>
    <row r="766" spans="1:4" ht="20.100000000000001" customHeight="1">
      <c r="A766" s="146" t="s">
        <v>550</v>
      </c>
      <c r="B766" s="146">
        <v>0</v>
      </c>
      <c r="C766" s="146"/>
      <c r="D766" s="166"/>
    </row>
    <row r="767" spans="1:4" ht="20.100000000000001" customHeight="1">
      <c r="A767" s="146" t="s">
        <v>551</v>
      </c>
      <c r="B767" s="146">
        <v>0</v>
      </c>
      <c r="C767" s="146"/>
      <c r="D767" s="166"/>
    </row>
    <row r="768" spans="1:4" ht="20.100000000000001" customHeight="1">
      <c r="A768" s="146" t="s">
        <v>552</v>
      </c>
      <c r="B768" s="146">
        <v>0</v>
      </c>
      <c r="C768" s="146"/>
      <c r="D768" s="166"/>
    </row>
    <row r="769" spans="1:4" ht="20.100000000000001" customHeight="1">
      <c r="A769" s="168" t="s">
        <v>553</v>
      </c>
      <c r="B769" s="168">
        <v>224</v>
      </c>
      <c r="C769" s="168">
        <f>SUM(C770:C777)</f>
        <v>0</v>
      </c>
      <c r="D769" s="166"/>
    </row>
    <row r="770" spans="1:4" ht="20.100000000000001" customHeight="1">
      <c r="A770" s="146" t="s">
        <v>554</v>
      </c>
      <c r="B770" s="146">
        <v>0</v>
      </c>
      <c r="C770" s="146"/>
      <c r="D770" s="166"/>
    </row>
    <row r="771" spans="1:4" ht="20.100000000000001" customHeight="1">
      <c r="A771" s="146" t="s">
        <v>555</v>
      </c>
      <c r="B771" s="146">
        <v>224</v>
      </c>
      <c r="C771" s="146"/>
      <c r="D771" s="166"/>
    </row>
    <row r="772" spans="1:4" ht="20.100000000000001" customHeight="1">
      <c r="A772" s="146" t="s">
        <v>556</v>
      </c>
      <c r="B772" s="146">
        <v>0</v>
      </c>
      <c r="C772" s="146"/>
      <c r="D772" s="166"/>
    </row>
    <row r="773" spans="1:4" ht="20.100000000000001" customHeight="1">
      <c r="A773" s="146" t="s">
        <v>557</v>
      </c>
      <c r="B773" s="146">
        <v>0</v>
      </c>
      <c r="C773" s="146"/>
      <c r="D773" s="166"/>
    </row>
    <row r="774" spans="1:4" ht="20.100000000000001" customHeight="1">
      <c r="A774" s="146" t="s">
        <v>558</v>
      </c>
      <c r="B774" s="146">
        <v>0</v>
      </c>
      <c r="C774" s="146"/>
      <c r="D774" s="166"/>
    </row>
    <row r="775" spans="1:4" ht="20.100000000000001" customHeight="1">
      <c r="A775" s="146" t="s">
        <v>559</v>
      </c>
      <c r="B775" s="146">
        <v>0</v>
      </c>
      <c r="C775" s="146"/>
      <c r="D775" s="166"/>
    </row>
    <row r="776" spans="1:4" ht="20.100000000000001" customHeight="1">
      <c r="A776" s="146" t="s">
        <v>560</v>
      </c>
      <c r="B776" s="146">
        <v>0</v>
      </c>
      <c r="C776" s="146"/>
      <c r="D776" s="166"/>
    </row>
    <row r="777" spans="1:4" ht="20.100000000000001" customHeight="1">
      <c r="A777" s="146" t="s">
        <v>561</v>
      </c>
      <c r="B777" s="146">
        <v>0</v>
      </c>
      <c r="C777" s="146"/>
      <c r="D777" s="166"/>
    </row>
    <row r="778" spans="1:4" ht="20.100000000000001" customHeight="1">
      <c r="A778" s="168" t="s">
        <v>562</v>
      </c>
      <c r="B778" s="168">
        <v>0</v>
      </c>
      <c r="C778" s="168"/>
      <c r="D778" s="166"/>
    </row>
    <row r="779" spans="1:4" ht="20.100000000000001" customHeight="1">
      <c r="A779" s="146" t="s">
        <v>563</v>
      </c>
      <c r="B779" s="146">
        <v>0</v>
      </c>
      <c r="C779" s="146"/>
      <c r="D779" s="166"/>
    </row>
    <row r="780" spans="1:4" ht="20.100000000000001" customHeight="1">
      <c r="A780" s="146" t="s">
        <v>564</v>
      </c>
      <c r="B780" s="146">
        <v>0</v>
      </c>
      <c r="C780" s="146"/>
      <c r="D780" s="166"/>
    </row>
    <row r="781" spans="1:4" ht="20.100000000000001" customHeight="1">
      <c r="A781" s="146" t="s">
        <v>565</v>
      </c>
      <c r="B781" s="146">
        <v>0</v>
      </c>
      <c r="C781" s="146"/>
      <c r="D781" s="166"/>
    </row>
    <row r="782" spans="1:4" ht="20.100000000000001" customHeight="1">
      <c r="A782" s="172" t="s">
        <v>1257</v>
      </c>
      <c r="B782" s="172">
        <v>0</v>
      </c>
      <c r="C782" s="172"/>
      <c r="D782" s="166"/>
    </row>
    <row r="783" spans="1:4" ht="20.100000000000001" customHeight="1">
      <c r="A783" s="172" t="s">
        <v>1258</v>
      </c>
      <c r="B783" s="172">
        <v>0</v>
      </c>
      <c r="C783" s="172"/>
      <c r="D783" s="166"/>
    </row>
    <row r="784" spans="1:4" ht="20.100000000000001" customHeight="1">
      <c r="A784" s="146" t="s">
        <v>566</v>
      </c>
      <c r="B784" s="146">
        <v>0</v>
      </c>
      <c r="C784" s="146"/>
      <c r="D784" s="166"/>
    </row>
    <row r="785" spans="1:4" ht="20.100000000000001" customHeight="1">
      <c r="A785" s="146" t="s">
        <v>567</v>
      </c>
      <c r="B785" s="146">
        <v>0</v>
      </c>
      <c r="C785" s="146"/>
      <c r="D785" s="166"/>
    </row>
    <row r="786" spans="1:4" ht="20.100000000000001" customHeight="1">
      <c r="A786" s="146" t="s">
        <v>568</v>
      </c>
      <c r="B786" s="146">
        <v>0</v>
      </c>
      <c r="C786" s="146"/>
      <c r="D786" s="166"/>
    </row>
    <row r="787" spans="1:4" ht="20.100000000000001" customHeight="1">
      <c r="A787" s="146" t="s">
        <v>569</v>
      </c>
      <c r="B787" s="146">
        <v>0</v>
      </c>
      <c r="C787" s="146"/>
      <c r="D787" s="166"/>
    </row>
    <row r="788" spans="1:4" ht="20.100000000000001" customHeight="1">
      <c r="A788" s="146" t="s">
        <v>570</v>
      </c>
      <c r="B788" s="146">
        <v>0</v>
      </c>
      <c r="C788" s="146"/>
      <c r="D788" s="166"/>
    </row>
    <row r="789" spans="1:4" ht="20.100000000000001" customHeight="1">
      <c r="A789" s="146" t="s">
        <v>1259</v>
      </c>
      <c r="B789" s="146">
        <v>0</v>
      </c>
      <c r="C789" s="146"/>
      <c r="D789" s="166"/>
    </row>
    <row r="790" spans="1:4" ht="20.100000000000001" customHeight="1">
      <c r="A790" s="146" t="s">
        <v>571</v>
      </c>
      <c r="B790" s="146">
        <v>0</v>
      </c>
      <c r="C790" s="146"/>
      <c r="D790" s="166"/>
    </row>
    <row r="791" spans="1:4" ht="20.100000000000001" customHeight="1">
      <c r="A791" s="146" t="s">
        <v>572</v>
      </c>
      <c r="B791" s="146">
        <v>0</v>
      </c>
      <c r="C791" s="146"/>
      <c r="D791" s="166"/>
    </row>
    <row r="792" spans="1:4" ht="20.100000000000001" customHeight="1">
      <c r="A792" s="146" t="s">
        <v>573</v>
      </c>
      <c r="B792" s="146">
        <v>0</v>
      </c>
      <c r="C792" s="146"/>
      <c r="D792" s="166"/>
    </row>
    <row r="793" spans="1:4" ht="20.100000000000001" customHeight="1">
      <c r="A793" s="146" t="s">
        <v>574</v>
      </c>
      <c r="B793" s="146">
        <v>0</v>
      </c>
      <c r="C793" s="146"/>
      <c r="D793" s="166"/>
    </row>
    <row r="794" spans="1:4" ht="20.100000000000001" customHeight="1">
      <c r="A794" s="146" t="s">
        <v>575</v>
      </c>
      <c r="B794" s="146">
        <v>0</v>
      </c>
      <c r="C794" s="146"/>
      <c r="D794" s="166"/>
    </row>
    <row r="795" spans="1:4" ht="20.100000000000001" customHeight="1">
      <c r="A795" s="146" t="s">
        <v>576</v>
      </c>
      <c r="B795" s="146">
        <v>0</v>
      </c>
      <c r="C795" s="146"/>
      <c r="D795" s="166"/>
    </row>
    <row r="796" spans="1:4" ht="20.100000000000001" customHeight="1">
      <c r="A796" s="146" t="s">
        <v>577</v>
      </c>
      <c r="B796" s="146">
        <v>0</v>
      </c>
      <c r="C796" s="146"/>
      <c r="D796" s="166"/>
    </row>
    <row r="797" spans="1:4" ht="20.100000000000001" customHeight="1">
      <c r="A797" s="146" t="s">
        <v>578</v>
      </c>
      <c r="B797" s="146">
        <v>0</v>
      </c>
      <c r="C797" s="146"/>
      <c r="D797" s="166"/>
    </row>
    <row r="798" spans="1:4" ht="20.100000000000001" customHeight="1">
      <c r="A798" s="146" t="s">
        <v>579</v>
      </c>
      <c r="B798" s="146">
        <v>0</v>
      </c>
      <c r="C798" s="146"/>
      <c r="D798" s="166"/>
    </row>
    <row r="799" spans="1:4" ht="20.100000000000001" customHeight="1">
      <c r="A799" s="146" t="s">
        <v>580</v>
      </c>
      <c r="B799" s="146">
        <v>0</v>
      </c>
      <c r="C799" s="146"/>
      <c r="D799" s="166"/>
    </row>
    <row r="800" spans="1:4" ht="20.100000000000001" customHeight="1">
      <c r="A800" s="146" t="s">
        <v>581</v>
      </c>
      <c r="B800" s="146">
        <v>0</v>
      </c>
      <c r="C800" s="146"/>
      <c r="D800" s="166"/>
    </row>
    <row r="801" spans="1:4" ht="20.100000000000001" customHeight="1">
      <c r="A801" s="146" t="s">
        <v>582</v>
      </c>
      <c r="B801" s="146">
        <v>0</v>
      </c>
      <c r="C801" s="146"/>
      <c r="D801" s="166"/>
    </row>
    <row r="802" spans="1:4" ht="20.100000000000001" customHeight="1">
      <c r="A802" s="146" t="s">
        <v>583</v>
      </c>
      <c r="B802" s="146">
        <v>0</v>
      </c>
      <c r="C802" s="146"/>
      <c r="D802" s="166"/>
    </row>
    <row r="803" spans="1:4" ht="20.100000000000001" customHeight="1">
      <c r="A803" s="146" t="s">
        <v>584</v>
      </c>
      <c r="B803" s="146">
        <v>0</v>
      </c>
      <c r="C803" s="146"/>
      <c r="D803" s="166"/>
    </row>
    <row r="804" spans="1:4" ht="20.100000000000001" customHeight="1">
      <c r="A804" s="146" t="s">
        <v>585</v>
      </c>
      <c r="B804" s="146">
        <v>0</v>
      </c>
      <c r="C804" s="146"/>
      <c r="D804" s="166"/>
    </row>
    <row r="805" spans="1:4" ht="20.100000000000001" customHeight="1">
      <c r="A805" s="172" t="s">
        <v>1260</v>
      </c>
      <c r="B805" s="172">
        <v>0</v>
      </c>
      <c r="C805" s="172"/>
      <c r="D805" s="166"/>
    </row>
    <row r="806" spans="1:4" ht="20.100000000000001" customHeight="1">
      <c r="A806" s="168" t="s">
        <v>586</v>
      </c>
      <c r="B806" s="168">
        <v>0</v>
      </c>
      <c r="C806" s="168">
        <v>0</v>
      </c>
      <c r="D806" s="166"/>
    </row>
    <row r="807" spans="1:4" ht="20.100000000000001" customHeight="1">
      <c r="A807" s="173" t="s">
        <v>1261</v>
      </c>
      <c r="B807" s="173">
        <v>0</v>
      </c>
      <c r="C807" s="173"/>
      <c r="D807" s="166"/>
    </row>
    <row r="808" spans="1:4" ht="20.100000000000001" customHeight="1">
      <c r="A808" s="146" t="s">
        <v>587</v>
      </c>
      <c r="B808" s="146">
        <v>0</v>
      </c>
      <c r="C808" s="146"/>
      <c r="D808" s="166"/>
    </row>
    <row r="809" spans="1:4" ht="20.100000000000001" customHeight="1">
      <c r="A809" s="146" t="s">
        <v>588</v>
      </c>
      <c r="B809" s="146">
        <v>0</v>
      </c>
      <c r="C809" s="146"/>
      <c r="D809" s="166"/>
    </row>
    <row r="810" spans="1:4" ht="20.100000000000001" customHeight="1">
      <c r="A810" s="146" t="s">
        <v>589</v>
      </c>
      <c r="B810" s="146">
        <v>0</v>
      </c>
      <c r="C810" s="146"/>
      <c r="D810" s="166"/>
    </row>
    <row r="811" spans="1:4" ht="20.100000000000001" customHeight="1">
      <c r="A811" s="146" t="s">
        <v>590</v>
      </c>
      <c r="B811" s="146">
        <v>0</v>
      </c>
      <c r="C811" s="146"/>
      <c r="D811" s="166"/>
    </row>
    <row r="812" spans="1:4" ht="20.100000000000001" customHeight="1">
      <c r="A812" s="146" t="s">
        <v>591</v>
      </c>
      <c r="B812" s="146">
        <v>0</v>
      </c>
      <c r="C812" s="146"/>
      <c r="D812" s="166"/>
    </row>
    <row r="813" spans="1:4" ht="20.100000000000001" customHeight="1">
      <c r="A813" s="146" t="s">
        <v>592</v>
      </c>
      <c r="B813" s="146">
        <v>0</v>
      </c>
      <c r="C813" s="146"/>
      <c r="D813" s="166"/>
    </row>
    <row r="814" spans="1:4" ht="20.100000000000001" customHeight="1">
      <c r="A814" s="146" t="s">
        <v>593</v>
      </c>
      <c r="B814" s="146">
        <v>0</v>
      </c>
      <c r="C814" s="146"/>
      <c r="D814" s="166"/>
    </row>
    <row r="815" spans="1:4" ht="20.100000000000001" customHeight="1">
      <c r="A815" s="172" t="s">
        <v>1262</v>
      </c>
      <c r="B815" s="172">
        <v>0</v>
      </c>
      <c r="C815" s="172"/>
      <c r="D815" s="166"/>
    </row>
    <row r="816" spans="1:4" ht="20.100000000000001" customHeight="1">
      <c r="A816" s="168" t="s">
        <v>594</v>
      </c>
      <c r="B816" s="168">
        <v>900</v>
      </c>
      <c r="C816" s="168">
        <v>1000</v>
      </c>
      <c r="D816" s="166">
        <f t="shared" ref="D816:D836" si="12">B816/C816</f>
        <v>0.9</v>
      </c>
    </row>
    <row r="817" spans="1:4" ht="20.100000000000001" customHeight="1">
      <c r="A817" s="172" t="s">
        <v>1263</v>
      </c>
      <c r="B817" s="172">
        <v>900</v>
      </c>
      <c r="C817" s="172">
        <v>1000</v>
      </c>
      <c r="D817" s="166">
        <f t="shared" si="12"/>
        <v>0.9</v>
      </c>
    </row>
    <row r="818" spans="1:4" ht="20.100000000000001" customHeight="1">
      <c r="A818" s="146" t="s">
        <v>595</v>
      </c>
      <c r="B818" s="146">
        <v>0</v>
      </c>
      <c r="C818" s="146"/>
      <c r="D818" s="166"/>
    </row>
    <row r="819" spans="1:4" ht="20.100000000000001" customHeight="1">
      <c r="A819" s="146" t="s">
        <v>66</v>
      </c>
      <c r="B819" s="146">
        <v>0</v>
      </c>
      <c r="C819" s="146"/>
      <c r="D819" s="166"/>
    </row>
    <row r="820" spans="1:4" ht="20.100000000000001" customHeight="1">
      <c r="A820" s="146" t="s">
        <v>67</v>
      </c>
      <c r="B820" s="146">
        <v>0</v>
      </c>
      <c r="C820" s="146"/>
      <c r="D820" s="166"/>
    </row>
    <row r="821" spans="1:4" ht="20.100000000000001" customHeight="1">
      <c r="A821" s="146" t="s">
        <v>68</v>
      </c>
      <c r="B821" s="146">
        <v>0</v>
      </c>
      <c r="C821" s="146"/>
      <c r="D821" s="166"/>
    </row>
    <row r="822" spans="1:4" ht="20.100000000000001" customHeight="1">
      <c r="A822" s="146" t="s">
        <v>596</v>
      </c>
      <c r="B822" s="146">
        <v>0</v>
      </c>
      <c r="C822" s="146"/>
      <c r="D822" s="166"/>
    </row>
    <row r="823" spans="1:4" ht="20.100000000000001" customHeight="1">
      <c r="A823" s="146" t="s">
        <v>597</v>
      </c>
      <c r="B823" s="146">
        <v>0</v>
      </c>
      <c r="C823" s="146"/>
      <c r="D823" s="166"/>
    </row>
    <row r="824" spans="1:4" ht="20.100000000000001" customHeight="1">
      <c r="A824" s="146" t="s">
        <v>598</v>
      </c>
      <c r="B824" s="146">
        <v>0</v>
      </c>
      <c r="C824" s="146"/>
      <c r="D824" s="166"/>
    </row>
    <row r="825" spans="1:4" ht="20.100000000000001" customHeight="1">
      <c r="A825" s="146" t="s">
        <v>106</v>
      </c>
      <c r="B825" s="146">
        <v>0</v>
      </c>
      <c r="C825" s="146"/>
      <c r="D825" s="166"/>
    </row>
    <row r="826" spans="1:4" ht="20.100000000000001" customHeight="1">
      <c r="A826" s="146" t="s">
        <v>599</v>
      </c>
      <c r="B826" s="146">
        <v>0</v>
      </c>
      <c r="C826" s="146"/>
      <c r="D826" s="166"/>
    </row>
    <row r="827" spans="1:4" ht="20.100000000000001" customHeight="1">
      <c r="A827" s="146" t="s">
        <v>75</v>
      </c>
      <c r="B827" s="146">
        <v>0</v>
      </c>
      <c r="C827" s="146"/>
      <c r="D827" s="166"/>
    </row>
    <row r="828" spans="1:4" ht="20.100000000000001" customHeight="1">
      <c r="A828" s="146" t="s">
        <v>600</v>
      </c>
      <c r="B828" s="146">
        <v>0</v>
      </c>
      <c r="C828" s="146"/>
      <c r="D828" s="166"/>
    </row>
    <row r="829" spans="1:4" ht="20.100000000000001" customHeight="1">
      <c r="A829" s="168" t="s">
        <v>601</v>
      </c>
      <c r="B829" s="168">
        <v>0</v>
      </c>
      <c r="C829" s="168">
        <v>0</v>
      </c>
      <c r="D829" s="166"/>
    </row>
    <row r="830" spans="1:4" ht="20.100000000000001" customHeight="1">
      <c r="A830" s="173" t="s">
        <v>1264</v>
      </c>
      <c r="B830" s="173">
        <v>0</v>
      </c>
      <c r="C830" s="173"/>
      <c r="D830" s="166"/>
    </row>
    <row r="831" spans="1:4" ht="20.100000000000001" customHeight="1">
      <c r="A831" s="168" t="s">
        <v>1265</v>
      </c>
      <c r="B831" s="168">
        <f>SUM(B832,B848,B850,B852,B845,B843)</f>
        <v>94062</v>
      </c>
      <c r="C831" s="168">
        <f>SUM(C832,C848,C850,C852,C845,C843)</f>
        <v>43477</v>
      </c>
      <c r="D831" s="166">
        <f t="shared" si="12"/>
        <v>2.1629999999999998</v>
      </c>
    </row>
    <row r="832" spans="1:4" ht="20.100000000000001" customHeight="1">
      <c r="A832" s="168" t="s">
        <v>602</v>
      </c>
      <c r="B832" s="168">
        <f>SUM(B833:B842)</f>
        <v>4170</v>
      </c>
      <c r="C832" s="168">
        <f>SUM(C833:C842)</f>
        <v>4097</v>
      </c>
      <c r="D832" s="166">
        <f t="shared" si="12"/>
        <v>1.018</v>
      </c>
    </row>
    <row r="833" spans="1:4" ht="20.100000000000001" customHeight="1">
      <c r="A833" s="146" t="s">
        <v>66</v>
      </c>
      <c r="B833" s="146">
        <v>184</v>
      </c>
      <c r="C833" s="146">
        <v>182</v>
      </c>
      <c r="D833" s="166">
        <f t="shared" si="12"/>
        <v>1.0109999999999999</v>
      </c>
    </row>
    <row r="834" spans="1:4" ht="20.100000000000001" customHeight="1">
      <c r="A834" s="146" t="s">
        <v>67</v>
      </c>
      <c r="B834" s="146">
        <v>0</v>
      </c>
      <c r="C834" s="146"/>
      <c r="D834" s="166"/>
    </row>
    <row r="835" spans="1:4" ht="20.100000000000001" customHeight="1">
      <c r="A835" s="146" t="s">
        <v>68</v>
      </c>
      <c r="B835" s="146">
        <v>0</v>
      </c>
      <c r="C835" s="146"/>
      <c r="D835" s="166"/>
    </row>
    <row r="836" spans="1:4" ht="20.100000000000001" customHeight="1">
      <c r="A836" s="146" t="s">
        <v>603</v>
      </c>
      <c r="B836" s="146">
        <v>3971</v>
      </c>
      <c r="C836" s="146">
        <v>3915</v>
      </c>
      <c r="D836" s="166">
        <f t="shared" si="12"/>
        <v>1.014</v>
      </c>
    </row>
    <row r="837" spans="1:4" ht="20.100000000000001" customHeight="1">
      <c r="A837" s="146" t="s">
        <v>1266</v>
      </c>
      <c r="B837" s="146">
        <v>0</v>
      </c>
      <c r="C837" s="146"/>
      <c r="D837" s="166"/>
    </row>
    <row r="838" spans="1:4" ht="20.100000000000001" customHeight="1">
      <c r="A838" s="146" t="s">
        <v>604</v>
      </c>
      <c r="B838" s="146">
        <v>0</v>
      </c>
      <c r="C838" s="146"/>
      <c r="D838" s="166"/>
    </row>
    <row r="839" spans="1:4" ht="20.100000000000001" customHeight="1">
      <c r="A839" s="146" t="s">
        <v>605</v>
      </c>
      <c r="B839" s="146">
        <v>15</v>
      </c>
      <c r="C839" s="146"/>
      <c r="D839" s="166"/>
    </row>
    <row r="840" spans="1:4" ht="20.100000000000001" customHeight="1">
      <c r="A840" s="146" t="s">
        <v>606</v>
      </c>
      <c r="B840" s="146">
        <v>0</v>
      </c>
      <c r="C840" s="146"/>
      <c r="D840" s="166"/>
    </row>
    <row r="841" spans="1:4" ht="20.100000000000001" customHeight="1">
      <c r="A841" s="146" t="s">
        <v>607</v>
      </c>
      <c r="B841" s="146">
        <v>0</v>
      </c>
      <c r="C841" s="146"/>
      <c r="D841" s="166"/>
    </row>
    <row r="842" spans="1:4" ht="20.100000000000001" customHeight="1">
      <c r="A842" s="146" t="s">
        <v>608</v>
      </c>
      <c r="B842" s="146">
        <v>0</v>
      </c>
      <c r="C842" s="146"/>
      <c r="D842" s="166"/>
    </row>
    <row r="843" spans="1:4" ht="20.100000000000001" customHeight="1">
      <c r="A843" s="168" t="s">
        <v>609</v>
      </c>
      <c r="B843" s="168">
        <v>738</v>
      </c>
      <c r="C843" s="168"/>
      <c r="D843" s="166"/>
    </row>
    <row r="844" spans="1:4" ht="20.100000000000001" customHeight="1">
      <c r="A844" s="172" t="s">
        <v>1267</v>
      </c>
      <c r="B844" s="172">
        <v>738</v>
      </c>
      <c r="C844" s="172"/>
      <c r="D844" s="166"/>
    </row>
    <row r="845" spans="1:4" ht="20.100000000000001" customHeight="1">
      <c r="A845" s="168" t="s">
        <v>610</v>
      </c>
      <c r="B845" s="168">
        <v>4300</v>
      </c>
      <c r="C845" s="168"/>
      <c r="D845" s="166"/>
    </row>
    <row r="846" spans="1:4" ht="20.100000000000001" customHeight="1">
      <c r="A846" s="146" t="s">
        <v>611</v>
      </c>
      <c r="B846" s="146">
        <v>0</v>
      </c>
      <c r="C846" s="146"/>
      <c r="D846" s="166"/>
    </row>
    <row r="847" spans="1:4" ht="20.100000000000001" customHeight="1">
      <c r="A847" s="146" t="s">
        <v>612</v>
      </c>
      <c r="B847" s="146">
        <v>4300</v>
      </c>
      <c r="C847" s="146"/>
      <c r="D847" s="166"/>
    </row>
    <row r="848" spans="1:4" ht="20.100000000000001" customHeight="1">
      <c r="A848" s="168" t="s">
        <v>613</v>
      </c>
      <c r="B848" s="168">
        <v>9304</v>
      </c>
      <c r="C848" s="168">
        <v>7972</v>
      </c>
      <c r="D848" s="166">
        <f t="shared" ref="D848:D889" si="13">B848/C848</f>
        <v>1.167</v>
      </c>
    </row>
    <row r="849" spans="1:4" ht="20.100000000000001" customHeight="1">
      <c r="A849" s="172" t="s">
        <v>1268</v>
      </c>
      <c r="B849" s="172">
        <v>9304</v>
      </c>
      <c r="C849" s="172">
        <v>7972</v>
      </c>
      <c r="D849" s="166">
        <f t="shared" si="13"/>
        <v>1.167</v>
      </c>
    </row>
    <row r="850" spans="1:4" ht="20.100000000000001" customHeight="1">
      <c r="A850" s="168" t="s">
        <v>614</v>
      </c>
      <c r="B850" s="168">
        <v>1450</v>
      </c>
      <c r="C850" s="168">
        <v>1408</v>
      </c>
      <c r="D850" s="166">
        <f t="shared" si="13"/>
        <v>1.03</v>
      </c>
    </row>
    <row r="851" spans="1:4" ht="20.100000000000001" customHeight="1">
      <c r="A851" s="172" t="s">
        <v>1269</v>
      </c>
      <c r="B851" s="172">
        <v>1450</v>
      </c>
      <c r="C851" s="172">
        <v>1408</v>
      </c>
      <c r="D851" s="166">
        <f t="shared" si="13"/>
        <v>1.03</v>
      </c>
    </row>
    <row r="852" spans="1:4" ht="20.100000000000001" customHeight="1">
      <c r="A852" s="168" t="s">
        <v>615</v>
      </c>
      <c r="B852" s="168">
        <v>74100</v>
      </c>
      <c r="C852" s="168">
        <v>30000</v>
      </c>
      <c r="D852" s="166">
        <f t="shared" si="13"/>
        <v>2.4700000000000002</v>
      </c>
    </row>
    <row r="853" spans="1:4" ht="20.100000000000001" customHeight="1">
      <c r="A853" s="172" t="s">
        <v>1270</v>
      </c>
      <c r="B853" s="172">
        <v>74100</v>
      </c>
      <c r="C853" s="172">
        <v>30000</v>
      </c>
      <c r="D853" s="166">
        <f t="shared" si="13"/>
        <v>2.4700000000000002</v>
      </c>
    </row>
    <row r="854" spans="1:4" ht="20.100000000000001" customHeight="1">
      <c r="A854" s="131" t="s">
        <v>1271</v>
      </c>
      <c r="B854" s="131">
        <f>SUM(B855,B881,B903,B931,B942,B949,B958)</f>
        <v>50650</v>
      </c>
      <c r="C854" s="131">
        <f>SUM(C855,C881,C903,C931,C942,C949,C958)</f>
        <v>39934</v>
      </c>
      <c r="D854" s="166">
        <f t="shared" si="13"/>
        <v>1.268</v>
      </c>
    </row>
    <row r="855" spans="1:4" ht="20.100000000000001" customHeight="1">
      <c r="A855" s="168" t="s">
        <v>616</v>
      </c>
      <c r="B855" s="168">
        <f>SUM(B856:B880)</f>
        <v>10755</v>
      </c>
      <c r="C855" s="168">
        <f>SUM(C856:C880)</f>
        <v>11100</v>
      </c>
      <c r="D855" s="166">
        <f t="shared" si="13"/>
        <v>0.96899999999999997</v>
      </c>
    </row>
    <row r="856" spans="1:4" ht="20.100000000000001" customHeight="1">
      <c r="A856" s="146" t="s">
        <v>66</v>
      </c>
      <c r="B856" s="146">
        <v>710</v>
      </c>
      <c r="C856" s="146">
        <v>615</v>
      </c>
      <c r="D856" s="166">
        <f t="shared" si="13"/>
        <v>1.1539999999999999</v>
      </c>
    </row>
    <row r="857" spans="1:4" ht="20.100000000000001" customHeight="1">
      <c r="A857" s="146" t="s">
        <v>67</v>
      </c>
      <c r="B857" s="146">
        <v>0</v>
      </c>
      <c r="C857" s="146"/>
      <c r="D857" s="166"/>
    </row>
    <row r="858" spans="1:4" ht="20.100000000000001" customHeight="1">
      <c r="A858" s="146" t="s">
        <v>68</v>
      </c>
      <c r="B858" s="146">
        <v>0</v>
      </c>
      <c r="C858" s="146"/>
      <c r="D858" s="166"/>
    </row>
    <row r="859" spans="1:4" ht="20.100000000000001" customHeight="1">
      <c r="A859" s="146" t="s">
        <v>75</v>
      </c>
      <c r="B859" s="146">
        <f>3720-1304</f>
        <v>2416</v>
      </c>
      <c r="C859" s="146">
        <v>2297</v>
      </c>
      <c r="D859" s="166">
        <f t="shared" si="13"/>
        <v>1.052</v>
      </c>
    </row>
    <row r="860" spans="1:4" ht="20.100000000000001" customHeight="1">
      <c r="A860" s="146" t="s">
        <v>617</v>
      </c>
      <c r="B860" s="146">
        <v>441</v>
      </c>
      <c r="C860" s="146">
        <v>513</v>
      </c>
      <c r="D860" s="166">
        <f t="shared" si="13"/>
        <v>0.86</v>
      </c>
    </row>
    <row r="861" spans="1:4" ht="20.100000000000001" customHeight="1">
      <c r="A861" s="146" t="s">
        <v>618</v>
      </c>
      <c r="B861" s="146">
        <v>0</v>
      </c>
      <c r="C861" s="146"/>
      <c r="D861" s="166"/>
    </row>
    <row r="862" spans="1:4" ht="20.100000000000001" customHeight="1">
      <c r="A862" s="146" t="s">
        <v>619</v>
      </c>
      <c r="B862" s="146">
        <v>262</v>
      </c>
      <c r="C862" s="146">
        <v>82</v>
      </c>
      <c r="D862" s="166">
        <f t="shared" si="13"/>
        <v>3.1949999999999998</v>
      </c>
    </row>
    <row r="863" spans="1:4" ht="20.100000000000001" customHeight="1">
      <c r="A863" s="146" t="s">
        <v>620</v>
      </c>
      <c r="B863" s="146">
        <v>180</v>
      </c>
      <c r="C863" s="146"/>
      <c r="D863" s="166"/>
    </row>
    <row r="864" spans="1:4" ht="20.100000000000001" customHeight="1">
      <c r="A864" s="146" t="s">
        <v>621</v>
      </c>
      <c r="B864" s="146">
        <v>1009</v>
      </c>
      <c r="C864" s="146">
        <v>1024</v>
      </c>
      <c r="D864" s="166">
        <f t="shared" si="13"/>
        <v>0.98499999999999999</v>
      </c>
    </row>
    <row r="865" spans="1:4" ht="20.100000000000001" customHeight="1">
      <c r="A865" s="146" t="s">
        <v>622</v>
      </c>
      <c r="B865" s="146">
        <v>115</v>
      </c>
      <c r="C865" s="146">
        <v>448</v>
      </c>
      <c r="D865" s="166">
        <f t="shared" si="13"/>
        <v>0.25700000000000001</v>
      </c>
    </row>
    <row r="866" spans="1:4" ht="20.100000000000001" customHeight="1">
      <c r="A866" s="146" t="s">
        <v>623</v>
      </c>
      <c r="B866" s="146">
        <v>586</v>
      </c>
      <c r="C866" s="146">
        <v>586</v>
      </c>
      <c r="D866" s="166">
        <f t="shared" si="13"/>
        <v>1</v>
      </c>
    </row>
    <row r="867" spans="1:4" ht="20.100000000000001" customHeight="1">
      <c r="A867" s="146" t="s">
        <v>624</v>
      </c>
      <c r="B867" s="146">
        <v>0</v>
      </c>
      <c r="C867" s="146"/>
      <c r="D867" s="166"/>
    </row>
    <row r="868" spans="1:4" ht="20.100000000000001" customHeight="1">
      <c r="A868" s="146" t="s">
        <v>625</v>
      </c>
      <c r="B868" s="146">
        <v>0</v>
      </c>
      <c r="C868" s="146"/>
      <c r="D868" s="166"/>
    </row>
    <row r="869" spans="1:4" ht="20.100000000000001" customHeight="1">
      <c r="A869" s="146" t="s">
        <v>626</v>
      </c>
      <c r="B869" s="146">
        <v>0</v>
      </c>
      <c r="C869" s="146"/>
      <c r="D869" s="166"/>
    </row>
    <row r="870" spans="1:4" ht="20.100000000000001" customHeight="1">
      <c r="A870" s="146" t="s">
        <v>627</v>
      </c>
      <c r="B870" s="146">
        <v>0</v>
      </c>
      <c r="C870" s="146"/>
      <c r="D870" s="166"/>
    </row>
    <row r="871" spans="1:4" ht="20.100000000000001" customHeight="1">
      <c r="A871" s="146" t="s">
        <v>628</v>
      </c>
      <c r="B871" s="146">
        <v>285</v>
      </c>
      <c r="C871" s="146">
        <v>456</v>
      </c>
      <c r="D871" s="166">
        <f t="shared" si="13"/>
        <v>0.625</v>
      </c>
    </row>
    <row r="872" spans="1:4" ht="20.100000000000001" customHeight="1">
      <c r="A872" s="146" t="s">
        <v>629</v>
      </c>
      <c r="B872" s="146">
        <v>0</v>
      </c>
      <c r="C872" s="146"/>
      <c r="D872" s="166"/>
    </row>
    <row r="873" spans="1:4" ht="20.100000000000001" customHeight="1">
      <c r="A873" s="146" t="s">
        <v>630</v>
      </c>
      <c r="B873" s="146">
        <v>0</v>
      </c>
      <c r="C873" s="146"/>
      <c r="D873" s="166"/>
    </row>
    <row r="874" spans="1:4" ht="20.100000000000001" customHeight="1">
      <c r="A874" s="146" t="s">
        <v>631</v>
      </c>
      <c r="B874" s="146">
        <v>0</v>
      </c>
      <c r="C874" s="146"/>
      <c r="D874" s="166"/>
    </row>
    <row r="875" spans="1:4" ht="20.100000000000001" customHeight="1">
      <c r="A875" s="146" t="s">
        <v>632</v>
      </c>
      <c r="B875" s="146">
        <v>0</v>
      </c>
      <c r="C875" s="146"/>
      <c r="D875" s="166"/>
    </row>
    <row r="876" spans="1:4" ht="20.100000000000001" customHeight="1">
      <c r="A876" s="146" t="s">
        <v>633</v>
      </c>
      <c r="B876" s="146">
        <v>0</v>
      </c>
      <c r="C876" s="146"/>
      <c r="D876" s="166"/>
    </row>
    <row r="877" spans="1:4" ht="20.100000000000001" customHeight="1">
      <c r="A877" s="146" t="s">
        <v>1272</v>
      </c>
      <c r="B877" s="146">
        <v>10</v>
      </c>
      <c r="C877" s="146">
        <v>2625</v>
      </c>
      <c r="D877" s="166">
        <f t="shared" si="13"/>
        <v>4.0000000000000001E-3</v>
      </c>
    </row>
    <row r="878" spans="1:4" ht="20.100000000000001" customHeight="1">
      <c r="A878" s="146" t="s">
        <v>634</v>
      </c>
      <c r="B878" s="146">
        <v>0</v>
      </c>
      <c r="C878" s="146"/>
      <c r="D878" s="166"/>
    </row>
    <row r="879" spans="1:4" ht="20.100000000000001" customHeight="1">
      <c r="A879" s="146" t="s">
        <v>635</v>
      </c>
      <c r="B879" s="146">
        <v>0</v>
      </c>
      <c r="C879" s="146"/>
      <c r="D879" s="166"/>
    </row>
    <row r="880" spans="1:4" ht="20.100000000000001" customHeight="1">
      <c r="A880" s="146" t="s">
        <v>636</v>
      </c>
      <c r="B880" s="146">
        <v>4741</v>
      </c>
      <c r="C880" s="146">
        <v>2454</v>
      </c>
      <c r="D880" s="166">
        <f t="shared" si="13"/>
        <v>1.9319999999999999</v>
      </c>
    </row>
    <row r="881" spans="1:4" ht="20.100000000000001" customHeight="1">
      <c r="A881" s="168" t="s">
        <v>637</v>
      </c>
      <c r="B881" s="168">
        <f>SUM(B882:B902)</f>
        <v>361</v>
      </c>
      <c r="C881" s="168">
        <f>SUM(C882:C902)</f>
        <v>2167</v>
      </c>
      <c r="D881" s="166">
        <f t="shared" si="13"/>
        <v>0.16700000000000001</v>
      </c>
    </row>
    <row r="882" spans="1:4" ht="20.100000000000001" customHeight="1">
      <c r="A882" s="146" t="s">
        <v>66</v>
      </c>
      <c r="B882" s="146">
        <v>0</v>
      </c>
      <c r="C882" s="146"/>
      <c r="D882" s="166"/>
    </row>
    <row r="883" spans="1:4" ht="20.100000000000001" customHeight="1">
      <c r="A883" s="146" t="s">
        <v>67</v>
      </c>
      <c r="B883" s="146">
        <v>0</v>
      </c>
      <c r="C883" s="146"/>
      <c r="D883" s="166"/>
    </row>
    <row r="884" spans="1:4" ht="20.100000000000001" customHeight="1">
      <c r="A884" s="146" t="s">
        <v>68</v>
      </c>
      <c r="B884" s="146">
        <v>0</v>
      </c>
      <c r="C884" s="146"/>
      <c r="D884" s="166"/>
    </row>
    <row r="885" spans="1:4" ht="20.100000000000001" customHeight="1">
      <c r="A885" s="146" t="s">
        <v>638</v>
      </c>
      <c r="B885" s="146">
        <v>0</v>
      </c>
      <c r="C885" s="146"/>
      <c r="D885" s="166"/>
    </row>
    <row r="886" spans="1:4" ht="20.100000000000001" customHeight="1">
      <c r="A886" s="146" t="s">
        <v>639</v>
      </c>
      <c r="B886" s="146">
        <v>0</v>
      </c>
      <c r="C886" s="146"/>
      <c r="D886" s="166"/>
    </row>
    <row r="887" spans="1:4" ht="20.100000000000001" customHeight="1">
      <c r="A887" s="146" t="s">
        <v>640</v>
      </c>
      <c r="B887" s="146">
        <v>0</v>
      </c>
      <c r="C887" s="146"/>
      <c r="D887" s="166"/>
    </row>
    <row r="888" spans="1:4" ht="20.100000000000001" customHeight="1">
      <c r="A888" s="146" t="s">
        <v>641</v>
      </c>
      <c r="B888" s="146">
        <v>0</v>
      </c>
      <c r="C888" s="146"/>
      <c r="D888" s="166"/>
    </row>
    <row r="889" spans="1:4" ht="20.100000000000001" customHeight="1">
      <c r="A889" s="146" t="s">
        <v>642</v>
      </c>
      <c r="B889" s="146">
        <v>331</v>
      </c>
      <c r="C889" s="146">
        <v>331</v>
      </c>
      <c r="D889" s="166">
        <f t="shared" si="13"/>
        <v>1</v>
      </c>
    </row>
    <row r="890" spans="1:4" ht="20.100000000000001" customHeight="1">
      <c r="A890" s="146" t="s">
        <v>643</v>
      </c>
      <c r="B890" s="146">
        <v>0</v>
      </c>
      <c r="C890" s="146"/>
      <c r="D890" s="166"/>
    </row>
    <row r="891" spans="1:4" ht="20.100000000000001" customHeight="1">
      <c r="A891" s="146" t="s">
        <v>644</v>
      </c>
      <c r="B891" s="146">
        <v>0</v>
      </c>
      <c r="C891" s="146"/>
      <c r="D891" s="166"/>
    </row>
    <row r="892" spans="1:4" ht="20.100000000000001" customHeight="1">
      <c r="A892" s="146" t="s">
        <v>645</v>
      </c>
      <c r="B892" s="146">
        <v>0</v>
      </c>
      <c r="C892" s="146"/>
      <c r="D892" s="166"/>
    </row>
    <row r="893" spans="1:4" ht="20.100000000000001" customHeight="1">
      <c r="A893" s="146" t="s">
        <v>646</v>
      </c>
      <c r="B893" s="146">
        <v>0</v>
      </c>
      <c r="C893" s="146"/>
      <c r="D893" s="166"/>
    </row>
    <row r="894" spans="1:4" ht="20.100000000000001" customHeight="1">
      <c r="A894" s="146" t="s">
        <v>647</v>
      </c>
      <c r="B894" s="146">
        <v>0</v>
      </c>
      <c r="C894" s="146"/>
      <c r="D894" s="166"/>
    </row>
    <row r="895" spans="1:4" ht="20.100000000000001" customHeight="1">
      <c r="A895" s="146" t="s">
        <v>648</v>
      </c>
      <c r="B895" s="146">
        <v>0</v>
      </c>
      <c r="C895" s="146"/>
      <c r="D895" s="166"/>
    </row>
    <row r="896" spans="1:4" ht="20.100000000000001" customHeight="1">
      <c r="A896" s="146" t="s">
        <v>649</v>
      </c>
      <c r="B896" s="146">
        <v>0</v>
      </c>
      <c r="C896" s="146"/>
      <c r="D896" s="166"/>
    </row>
    <row r="897" spans="1:4" ht="20.100000000000001" customHeight="1">
      <c r="A897" s="146" t="s">
        <v>650</v>
      </c>
      <c r="B897" s="146">
        <v>0</v>
      </c>
      <c r="C897" s="146"/>
      <c r="D897" s="166"/>
    </row>
    <row r="898" spans="1:4" ht="20.100000000000001" customHeight="1">
      <c r="A898" s="146" t="s">
        <v>651</v>
      </c>
      <c r="B898" s="146">
        <v>0</v>
      </c>
      <c r="C898" s="146"/>
      <c r="D898" s="166"/>
    </row>
    <row r="899" spans="1:4" ht="20.100000000000001" customHeight="1">
      <c r="A899" s="146" t="s">
        <v>652</v>
      </c>
      <c r="B899" s="146">
        <v>0</v>
      </c>
      <c r="C899" s="146"/>
      <c r="D899" s="166"/>
    </row>
    <row r="900" spans="1:4" ht="20.100000000000001" customHeight="1">
      <c r="A900" s="146" t="s">
        <v>653</v>
      </c>
      <c r="B900" s="146">
        <v>0</v>
      </c>
      <c r="C900" s="146"/>
      <c r="D900" s="166"/>
    </row>
    <row r="901" spans="1:4" ht="20.100000000000001" customHeight="1">
      <c r="A901" s="146" t="s">
        <v>623</v>
      </c>
      <c r="B901" s="146">
        <v>0</v>
      </c>
      <c r="C901" s="146"/>
      <c r="D901" s="166"/>
    </row>
    <row r="902" spans="1:4" ht="20.100000000000001" customHeight="1">
      <c r="A902" s="146" t="s">
        <v>654</v>
      </c>
      <c r="B902" s="146">
        <v>30</v>
      </c>
      <c r="C902" s="146">
        <v>1836</v>
      </c>
      <c r="D902" s="166">
        <f t="shared" ref="D902:D964" si="14">B902/C902</f>
        <v>1.6E-2</v>
      </c>
    </row>
    <row r="903" spans="1:4" ht="20.100000000000001" customHeight="1">
      <c r="A903" s="168" t="s">
        <v>655</v>
      </c>
      <c r="B903" s="168">
        <f>SUM(B904:B930)</f>
        <v>14638</v>
      </c>
      <c r="C903" s="168">
        <f>SUM(C904:C930)</f>
        <v>19239</v>
      </c>
      <c r="D903" s="166">
        <f t="shared" si="14"/>
        <v>0.76100000000000001</v>
      </c>
    </row>
    <row r="904" spans="1:4" ht="20.100000000000001" customHeight="1">
      <c r="A904" s="146" t="s">
        <v>66</v>
      </c>
      <c r="B904" s="146">
        <v>239</v>
      </c>
      <c r="C904" s="146">
        <v>209</v>
      </c>
      <c r="D904" s="166">
        <f t="shared" si="14"/>
        <v>1.1439999999999999</v>
      </c>
    </row>
    <row r="905" spans="1:4" ht="20.100000000000001" customHeight="1">
      <c r="A905" s="146" t="s">
        <v>67</v>
      </c>
      <c r="B905" s="146">
        <v>9</v>
      </c>
      <c r="C905" s="146">
        <v>7</v>
      </c>
      <c r="D905" s="166">
        <f t="shared" si="14"/>
        <v>1.286</v>
      </c>
    </row>
    <row r="906" spans="1:4" ht="20.100000000000001" customHeight="1">
      <c r="A906" s="146" t="s">
        <v>68</v>
      </c>
      <c r="B906" s="146">
        <v>0</v>
      </c>
      <c r="C906" s="146"/>
      <c r="D906" s="166"/>
    </row>
    <row r="907" spans="1:4" ht="20.100000000000001" customHeight="1">
      <c r="A907" s="146" t="s">
        <v>656</v>
      </c>
      <c r="B907" s="146">
        <v>3834</v>
      </c>
      <c r="C907" s="146">
        <v>4048</v>
      </c>
      <c r="D907" s="166">
        <f t="shared" si="14"/>
        <v>0.94699999999999995</v>
      </c>
    </row>
    <row r="908" spans="1:4" ht="20.100000000000001" customHeight="1">
      <c r="A908" s="146" t="s">
        <v>657</v>
      </c>
      <c r="B908" s="146">
        <v>0</v>
      </c>
      <c r="C908" s="146"/>
      <c r="D908" s="166"/>
    </row>
    <row r="909" spans="1:4" ht="20.100000000000001" customHeight="1">
      <c r="A909" s="146" t="s">
        <v>658</v>
      </c>
      <c r="B909" s="146">
        <v>5780</v>
      </c>
      <c r="C909" s="146">
        <v>4580</v>
      </c>
      <c r="D909" s="166">
        <f t="shared" si="14"/>
        <v>1.262</v>
      </c>
    </row>
    <row r="910" spans="1:4" ht="20.100000000000001" customHeight="1">
      <c r="A910" s="146" t="s">
        <v>659</v>
      </c>
      <c r="B910" s="146">
        <v>0</v>
      </c>
      <c r="C910" s="146"/>
      <c r="D910" s="166"/>
    </row>
    <row r="911" spans="1:4" ht="20.100000000000001" customHeight="1">
      <c r="A911" s="146" t="s">
        <v>660</v>
      </c>
      <c r="B911" s="146">
        <v>0</v>
      </c>
      <c r="C911" s="146"/>
      <c r="D911" s="166"/>
    </row>
    <row r="912" spans="1:4" ht="20.100000000000001" customHeight="1">
      <c r="A912" s="146" t="s">
        <v>661</v>
      </c>
      <c r="B912" s="146">
        <v>0</v>
      </c>
      <c r="C912" s="146"/>
      <c r="D912" s="166"/>
    </row>
    <row r="913" spans="1:4" ht="20.100000000000001" customHeight="1">
      <c r="A913" s="146" t="s">
        <v>662</v>
      </c>
      <c r="B913" s="146">
        <v>245</v>
      </c>
      <c r="C913" s="146">
        <v>224</v>
      </c>
      <c r="D913" s="166">
        <f t="shared" si="14"/>
        <v>1.0940000000000001</v>
      </c>
    </row>
    <row r="914" spans="1:4" ht="20.100000000000001" customHeight="1">
      <c r="A914" s="146" t="s">
        <v>663</v>
      </c>
      <c r="B914" s="146">
        <v>1180</v>
      </c>
      <c r="C914" s="146">
        <v>46</v>
      </c>
      <c r="D914" s="166">
        <f t="shared" si="14"/>
        <v>25.652000000000001</v>
      </c>
    </row>
    <row r="915" spans="1:4" ht="20.100000000000001" customHeight="1">
      <c r="A915" s="146" t="s">
        <v>664</v>
      </c>
      <c r="B915" s="146">
        <v>0</v>
      </c>
      <c r="C915" s="146"/>
      <c r="D915" s="166"/>
    </row>
    <row r="916" spans="1:4" ht="20.100000000000001" customHeight="1">
      <c r="A916" s="146" t="s">
        <v>665</v>
      </c>
      <c r="B916" s="146">
        <v>0</v>
      </c>
      <c r="C916" s="146"/>
      <c r="D916" s="166"/>
    </row>
    <row r="917" spans="1:4" ht="20.100000000000001" customHeight="1">
      <c r="A917" s="146" t="s">
        <v>666</v>
      </c>
      <c r="B917" s="146">
        <v>0</v>
      </c>
      <c r="C917" s="146"/>
      <c r="D917" s="166"/>
    </row>
    <row r="918" spans="1:4" ht="20.100000000000001" customHeight="1">
      <c r="A918" s="146" t="s">
        <v>667</v>
      </c>
      <c r="B918" s="146">
        <v>0</v>
      </c>
      <c r="C918" s="146"/>
      <c r="D918" s="166"/>
    </row>
    <row r="919" spans="1:4" ht="20.100000000000001" customHeight="1">
      <c r="A919" s="146" t="s">
        <v>668</v>
      </c>
      <c r="B919" s="146">
        <v>0</v>
      </c>
      <c r="C919" s="146"/>
      <c r="D919" s="166"/>
    </row>
    <row r="920" spans="1:4" ht="20.100000000000001" customHeight="1">
      <c r="A920" s="146" t="s">
        <v>669</v>
      </c>
      <c r="B920" s="146">
        <v>0</v>
      </c>
      <c r="C920" s="146"/>
      <c r="D920" s="166"/>
    </row>
    <row r="921" spans="1:4" ht="20.100000000000001" customHeight="1">
      <c r="A921" s="146" t="s">
        <v>670</v>
      </c>
      <c r="B921" s="146">
        <v>0</v>
      </c>
      <c r="C921" s="146"/>
      <c r="D921" s="166"/>
    </row>
    <row r="922" spans="1:4" ht="20.100000000000001" customHeight="1">
      <c r="A922" s="146" t="s">
        <v>671</v>
      </c>
      <c r="B922" s="146">
        <v>0</v>
      </c>
      <c r="C922" s="146"/>
      <c r="D922" s="166"/>
    </row>
    <row r="923" spans="1:4" ht="20.100000000000001" customHeight="1">
      <c r="A923" s="146" t="s">
        <v>672</v>
      </c>
      <c r="B923" s="146">
        <v>0</v>
      </c>
      <c r="C923" s="146"/>
      <c r="D923" s="166"/>
    </row>
    <row r="924" spans="1:4" ht="20.100000000000001" customHeight="1">
      <c r="A924" s="146" t="s">
        <v>673</v>
      </c>
      <c r="B924" s="146">
        <v>0</v>
      </c>
      <c r="C924" s="146"/>
      <c r="D924" s="166"/>
    </row>
    <row r="925" spans="1:4" ht="20.100000000000001" customHeight="1">
      <c r="A925" s="146" t="s">
        <v>649</v>
      </c>
      <c r="B925" s="146">
        <v>0</v>
      </c>
      <c r="C925" s="146"/>
      <c r="D925" s="166"/>
    </row>
    <row r="926" spans="1:4" ht="20.100000000000001" customHeight="1">
      <c r="A926" s="146" t="s">
        <v>674</v>
      </c>
      <c r="B926" s="146">
        <v>3000</v>
      </c>
      <c r="C926" s="146">
        <v>3000</v>
      </c>
      <c r="D926" s="166">
        <f t="shared" si="14"/>
        <v>1</v>
      </c>
    </row>
    <row r="927" spans="1:4" ht="20.100000000000001" customHeight="1">
      <c r="A927" s="146" t="s">
        <v>1273</v>
      </c>
      <c r="B927" s="146">
        <v>0</v>
      </c>
      <c r="C927" s="146"/>
      <c r="D927" s="166"/>
    </row>
    <row r="928" spans="1:4" ht="20.100000000000001" customHeight="1">
      <c r="A928" s="146" t="s">
        <v>675</v>
      </c>
      <c r="B928" s="146">
        <v>0</v>
      </c>
      <c r="C928" s="146"/>
      <c r="D928" s="166"/>
    </row>
    <row r="929" spans="1:4" ht="20.100000000000001" customHeight="1">
      <c r="A929" s="146" t="s">
        <v>676</v>
      </c>
      <c r="B929" s="146">
        <v>0</v>
      </c>
      <c r="C929" s="146"/>
      <c r="D929" s="166"/>
    </row>
    <row r="930" spans="1:4" ht="20.100000000000001" customHeight="1">
      <c r="A930" s="146" t="s">
        <v>677</v>
      </c>
      <c r="B930" s="146">
        <v>351</v>
      </c>
      <c r="C930" s="146">
        <v>7125</v>
      </c>
      <c r="D930" s="166">
        <f t="shared" si="14"/>
        <v>4.9000000000000002E-2</v>
      </c>
    </row>
    <row r="931" spans="1:4" ht="20.100000000000001" customHeight="1">
      <c r="A931" s="168" t="s">
        <v>1274</v>
      </c>
      <c r="B931" s="168">
        <f>SUM(B932:B941)</f>
        <v>5991</v>
      </c>
      <c r="C931" s="168">
        <f>SUM(C932:C941)</f>
        <v>5928</v>
      </c>
      <c r="D931" s="166">
        <f t="shared" si="14"/>
        <v>1.0109999999999999</v>
      </c>
    </row>
    <row r="932" spans="1:4" ht="20.100000000000001" customHeight="1">
      <c r="A932" s="146" t="s">
        <v>66</v>
      </c>
      <c r="B932" s="146">
        <v>0</v>
      </c>
      <c r="C932" s="146"/>
      <c r="D932" s="166"/>
    </row>
    <row r="933" spans="1:4" ht="20.100000000000001" customHeight="1">
      <c r="A933" s="146" t="s">
        <v>67</v>
      </c>
      <c r="B933" s="146">
        <v>0</v>
      </c>
      <c r="C933" s="146"/>
      <c r="D933" s="166"/>
    </row>
    <row r="934" spans="1:4" ht="20.100000000000001" customHeight="1">
      <c r="A934" s="146" t="s">
        <v>68</v>
      </c>
      <c r="B934" s="146">
        <v>0</v>
      </c>
      <c r="C934" s="146"/>
      <c r="D934" s="166"/>
    </row>
    <row r="935" spans="1:4" ht="20.100000000000001" customHeight="1">
      <c r="A935" s="146" t="s">
        <v>678</v>
      </c>
      <c r="B935" s="146">
        <v>365</v>
      </c>
      <c r="C935" s="146">
        <v>365</v>
      </c>
      <c r="D935" s="166">
        <f t="shared" si="14"/>
        <v>1</v>
      </c>
    </row>
    <row r="936" spans="1:4" ht="20.100000000000001" customHeight="1">
      <c r="A936" s="146" t="s">
        <v>679</v>
      </c>
      <c r="B936" s="146">
        <v>0</v>
      </c>
      <c r="C936" s="146"/>
      <c r="D936" s="166"/>
    </row>
    <row r="937" spans="1:4" ht="20.100000000000001" customHeight="1">
      <c r="A937" s="146" t="s">
        <v>680</v>
      </c>
      <c r="B937" s="146">
        <v>0</v>
      </c>
      <c r="C937" s="146"/>
      <c r="D937" s="166"/>
    </row>
    <row r="938" spans="1:4" ht="20.100000000000001" customHeight="1">
      <c r="A938" s="146" t="s">
        <v>1275</v>
      </c>
      <c r="B938" s="146">
        <v>0</v>
      </c>
      <c r="C938" s="146"/>
      <c r="D938" s="166"/>
    </row>
    <row r="939" spans="1:4" ht="20.100000000000001" customHeight="1">
      <c r="A939" s="146" t="s">
        <v>1276</v>
      </c>
      <c r="B939" s="146">
        <v>0</v>
      </c>
      <c r="C939" s="146"/>
      <c r="D939" s="166"/>
    </row>
    <row r="940" spans="1:4" ht="20.100000000000001" customHeight="1">
      <c r="A940" s="146" t="s">
        <v>75</v>
      </c>
      <c r="B940" s="146">
        <v>0</v>
      </c>
      <c r="C940" s="146"/>
      <c r="D940" s="166"/>
    </row>
    <row r="941" spans="1:4" ht="20.100000000000001" customHeight="1">
      <c r="A941" s="146" t="s">
        <v>1277</v>
      </c>
      <c r="B941" s="146">
        <v>5626</v>
      </c>
      <c r="C941" s="146">
        <v>5563</v>
      </c>
      <c r="D941" s="166">
        <f t="shared" si="14"/>
        <v>1.0109999999999999</v>
      </c>
    </row>
    <row r="942" spans="1:4" ht="20.100000000000001" customHeight="1">
      <c r="A942" s="168" t="s">
        <v>681</v>
      </c>
      <c r="B942" s="168">
        <f>SUM(B943:B948)</f>
        <v>18367</v>
      </c>
      <c r="C942" s="168">
        <f>SUM(C943:C948)</f>
        <v>1500</v>
      </c>
      <c r="D942" s="166">
        <f t="shared" si="14"/>
        <v>12.244999999999999</v>
      </c>
    </row>
    <row r="943" spans="1:4" ht="20.100000000000001" customHeight="1">
      <c r="A943" s="146" t="s">
        <v>682</v>
      </c>
      <c r="B943" s="146">
        <v>1686</v>
      </c>
      <c r="C943" s="146">
        <v>1500</v>
      </c>
      <c r="D943" s="166">
        <f t="shared" si="14"/>
        <v>1.1240000000000001</v>
      </c>
    </row>
    <row r="944" spans="1:4" ht="20.100000000000001" customHeight="1">
      <c r="A944" s="146" t="s">
        <v>683</v>
      </c>
      <c r="B944" s="146">
        <v>0</v>
      </c>
      <c r="C944" s="146"/>
      <c r="D944" s="166"/>
    </row>
    <row r="945" spans="1:4" ht="20.100000000000001" customHeight="1">
      <c r="A945" s="146" t="s">
        <v>1356</v>
      </c>
      <c r="B945" s="146">
        <f>16063-2997</f>
        <v>13066</v>
      </c>
      <c r="C945" s="146"/>
      <c r="D945" s="166"/>
    </row>
    <row r="946" spans="1:4" ht="20.100000000000001" customHeight="1">
      <c r="A946" s="146" t="s">
        <v>684</v>
      </c>
      <c r="B946" s="146">
        <v>0</v>
      </c>
      <c r="C946" s="146"/>
      <c r="D946" s="166"/>
    </row>
    <row r="947" spans="1:4" ht="20.100000000000001" customHeight="1">
      <c r="A947" s="146" t="s">
        <v>685</v>
      </c>
      <c r="B947" s="146">
        <v>0</v>
      </c>
      <c r="C947" s="146"/>
      <c r="D947" s="166"/>
    </row>
    <row r="948" spans="1:4" ht="20.100000000000001" customHeight="1">
      <c r="A948" s="146" t="s">
        <v>686</v>
      </c>
      <c r="B948" s="146">
        <v>3615</v>
      </c>
      <c r="C948" s="146"/>
      <c r="D948" s="166"/>
    </row>
    <row r="949" spans="1:4" ht="20.100000000000001" customHeight="1">
      <c r="A949" s="168" t="s">
        <v>687</v>
      </c>
      <c r="B949" s="168">
        <f>SUM(B950:B954)</f>
        <v>538</v>
      </c>
      <c r="C949" s="168">
        <f>SUM(C950:C954)</f>
        <v>0</v>
      </c>
      <c r="D949" s="166"/>
    </row>
    <row r="950" spans="1:4" ht="20.100000000000001" customHeight="1">
      <c r="A950" s="146" t="s">
        <v>688</v>
      </c>
      <c r="B950" s="146">
        <v>0</v>
      </c>
      <c r="C950" s="146"/>
      <c r="D950" s="166"/>
    </row>
    <row r="951" spans="1:4" ht="20.100000000000001" customHeight="1">
      <c r="A951" s="146" t="s">
        <v>689</v>
      </c>
      <c r="B951" s="146">
        <v>538</v>
      </c>
      <c r="C951" s="146"/>
      <c r="D951" s="166"/>
    </row>
    <row r="952" spans="1:4" ht="20.100000000000001" customHeight="1">
      <c r="A952" s="146" t="s">
        <v>1278</v>
      </c>
      <c r="B952" s="146">
        <v>0</v>
      </c>
      <c r="C952" s="146"/>
      <c r="D952" s="166"/>
    </row>
    <row r="953" spans="1:4" ht="20.100000000000001" customHeight="1">
      <c r="A953" s="146" t="s">
        <v>690</v>
      </c>
      <c r="B953" s="146">
        <v>0</v>
      </c>
      <c r="C953" s="146"/>
      <c r="D953" s="166"/>
    </row>
    <row r="954" spans="1:4" ht="20.100000000000001" customHeight="1">
      <c r="A954" s="146" t="s">
        <v>691</v>
      </c>
      <c r="B954" s="146">
        <v>0</v>
      </c>
      <c r="C954" s="146"/>
      <c r="D954" s="166"/>
    </row>
    <row r="955" spans="1:4" ht="20.100000000000001" customHeight="1">
      <c r="A955" s="146" t="s">
        <v>692</v>
      </c>
      <c r="B955" s="146">
        <v>0</v>
      </c>
      <c r="C955" s="146"/>
      <c r="D955" s="166"/>
    </row>
    <row r="956" spans="1:4" ht="20.100000000000001" customHeight="1">
      <c r="A956" s="146" t="s">
        <v>693</v>
      </c>
      <c r="B956" s="146">
        <v>0</v>
      </c>
      <c r="C956" s="146"/>
      <c r="D956" s="166"/>
    </row>
    <row r="957" spans="1:4" ht="20.100000000000001" customHeight="1">
      <c r="A957" s="146" t="s">
        <v>694</v>
      </c>
      <c r="B957" s="146">
        <v>0</v>
      </c>
      <c r="C957" s="146"/>
      <c r="D957" s="166"/>
    </row>
    <row r="958" spans="1:4" ht="20.100000000000001" customHeight="1">
      <c r="A958" s="146" t="s">
        <v>695</v>
      </c>
      <c r="B958" s="146">
        <v>0</v>
      </c>
      <c r="C958" s="146"/>
      <c r="D958" s="166"/>
    </row>
    <row r="959" spans="1:4" ht="20.100000000000001" customHeight="1">
      <c r="A959" s="146" t="s">
        <v>696</v>
      </c>
      <c r="B959" s="146">
        <v>0</v>
      </c>
      <c r="C959" s="146"/>
      <c r="D959" s="166"/>
    </row>
    <row r="960" spans="1:4" ht="20.100000000000001" customHeight="1">
      <c r="A960" s="146" t="s">
        <v>697</v>
      </c>
      <c r="B960" s="146">
        <v>0</v>
      </c>
      <c r="C960" s="146"/>
      <c r="D960" s="166"/>
    </row>
    <row r="961" spans="1:4" ht="20.100000000000001" customHeight="1">
      <c r="A961" s="168" t="s">
        <v>1279</v>
      </c>
      <c r="B961" s="168">
        <f>SUM(B962,B984,B1011,B1016)</f>
        <v>11018</v>
      </c>
      <c r="C961" s="168">
        <f>SUM(C962,C984,C1011,C1016)</f>
        <v>11049</v>
      </c>
      <c r="D961" s="166">
        <f t="shared" si="14"/>
        <v>0.997</v>
      </c>
    </row>
    <row r="962" spans="1:4" ht="20.100000000000001" customHeight="1">
      <c r="A962" s="168" t="s">
        <v>698</v>
      </c>
      <c r="B962" s="168">
        <f>SUM(B963:B983)</f>
        <v>6799</v>
      </c>
      <c r="C962" s="168">
        <f>SUM(C963:C983)</f>
        <v>6816</v>
      </c>
      <c r="D962" s="166">
        <f t="shared" si="14"/>
        <v>0.998</v>
      </c>
    </row>
    <row r="963" spans="1:4" ht="20.100000000000001" customHeight="1">
      <c r="A963" s="146" t="s">
        <v>66</v>
      </c>
      <c r="B963" s="146">
        <v>687</v>
      </c>
      <c r="C963" s="146">
        <v>667</v>
      </c>
      <c r="D963" s="166">
        <f t="shared" si="14"/>
        <v>1.03</v>
      </c>
    </row>
    <row r="964" spans="1:4" ht="20.100000000000001" customHeight="1">
      <c r="A964" s="146" t="s">
        <v>67</v>
      </c>
      <c r="B964" s="146">
        <v>35</v>
      </c>
      <c r="C964" s="146">
        <v>35</v>
      </c>
      <c r="D964" s="166">
        <f t="shared" si="14"/>
        <v>1</v>
      </c>
    </row>
    <row r="965" spans="1:4" ht="20.100000000000001" customHeight="1">
      <c r="A965" s="146" t="s">
        <v>68</v>
      </c>
      <c r="B965" s="146">
        <v>0</v>
      </c>
      <c r="C965" s="146"/>
      <c r="D965" s="166"/>
    </row>
    <row r="966" spans="1:4" ht="20.100000000000001" customHeight="1">
      <c r="A966" s="146" t="s">
        <v>699</v>
      </c>
      <c r="B966" s="146">
        <v>0</v>
      </c>
      <c r="C966" s="146"/>
      <c r="D966" s="166"/>
    </row>
    <row r="967" spans="1:4" ht="20.100000000000001" customHeight="1">
      <c r="A967" s="146" t="s">
        <v>700</v>
      </c>
      <c r="B967" s="146">
        <v>184</v>
      </c>
      <c r="C967" s="146">
        <v>269</v>
      </c>
      <c r="D967" s="166">
        <f t="shared" ref="D967:D1019" si="15">B967/C967</f>
        <v>0.68400000000000005</v>
      </c>
    </row>
    <row r="968" spans="1:4" ht="20.100000000000001" customHeight="1">
      <c r="A968" s="146" t="s">
        <v>701</v>
      </c>
      <c r="B968" s="146">
        <v>0</v>
      </c>
      <c r="C968" s="146"/>
      <c r="D968" s="166"/>
    </row>
    <row r="969" spans="1:4" ht="20.100000000000001" customHeight="1">
      <c r="A969" s="146" t="s">
        <v>702</v>
      </c>
      <c r="B969" s="146">
        <v>0</v>
      </c>
      <c r="C969" s="146"/>
      <c r="D969" s="166"/>
    </row>
    <row r="970" spans="1:4" ht="20.100000000000001" customHeight="1">
      <c r="A970" s="146" t="s">
        <v>703</v>
      </c>
      <c r="B970" s="146">
        <v>0</v>
      </c>
      <c r="C970" s="146"/>
      <c r="D970" s="166"/>
    </row>
    <row r="971" spans="1:4" ht="20.100000000000001" customHeight="1">
      <c r="A971" s="146" t="s">
        <v>704</v>
      </c>
      <c r="B971" s="146">
        <v>0</v>
      </c>
      <c r="C971" s="146"/>
      <c r="D971" s="166"/>
    </row>
    <row r="972" spans="1:4" ht="20.100000000000001" customHeight="1">
      <c r="A972" s="146" t="s">
        <v>705</v>
      </c>
      <c r="B972" s="146">
        <v>0</v>
      </c>
      <c r="C972" s="146"/>
      <c r="D972" s="166"/>
    </row>
    <row r="973" spans="1:4" ht="20.100000000000001" customHeight="1">
      <c r="A973" s="146" t="s">
        <v>706</v>
      </c>
      <c r="B973" s="146">
        <v>0</v>
      </c>
      <c r="C973" s="146"/>
      <c r="D973" s="166"/>
    </row>
    <row r="974" spans="1:4" ht="20.100000000000001" customHeight="1">
      <c r="A974" s="146" t="s">
        <v>707</v>
      </c>
      <c r="B974" s="146">
        <v>0</v>
      </c>
      <c r="C974" s="146"/>
      <c r="D974" s="166"/>
    </row>
    <row r="975" spans="1:4" ht="20.100000000000001" customHeight="1">
      <c r="A975" s="146" t="s">
        <v>708</v>
      </c>
      <c r="B975" s="146">
        <v>0</v>
      </c>
      <c r="C975" s="146"/>
      <c r="D975" s="166"/>
    </row>
    <row r="976" spans="1:4" ht="20.100000000000001" customHeight="1">
      <c r="A976" s="146" t="s">
        <v>709</v>
      </c>
      <c r="B976" s="146">
        <v>0</v>
      </c>
      <c r="C976" s="146"/>
      <c r="D976" s="166"/>
    </row>
    <row r="977" spans="1:4" ht="20.100000000000001" customHeight="1">
      <c r="A977" s="146" t="s">
        <v>710</v>
      </c>
      <c r="B977" s="146">
        <v>0</v>
      </c>
      <c r="C977" s="146"/>
      <c r="D977" s="166"/>
    </row>
    <row r="978" spans="1:4" ht="20.100000000000001" customHeight="1">
      <c r="A978" s="146" t="s">
        <v>711</v>
      </c>
      <c r="B978" s="146">
        <v>0</v>
      </c>
      <c r="C978" s="146"/>
      <c r="D978" s="166"/>
    </row>
    <row r="979" spans="1:4" ht="20.100000000000001" customHeight="1">
      <c r="A979" s="146" t="s">
        <v>712</v>
      </c>
      <c r="B979" s="146">
        <v>0</v>
      </c>
      <c r="C979" s="146"/>
      <c r="D979" s="166"/>
    </row>
    <row r="980" spans="1:4" ht="20.100000000000001" customHeight="1">
      <c r="A980" s="146" t="s">
        <v>713</v>
      </c>
      <c r="B980" s="146">
        <v>0</v>
      </c>
      <c r="C980" s="146"/>
      <c r="D980" s="166"/>
    </row>
    <row r="981" spans="1:4" ht="20.100000000000001" customHeight="1">
      <c r="A981" s="146" t="s">
        <v>714</v>
      </c>
      <c r="B981" s="146">
        <v>0</v>
      </c>
      <c r="C981" s="146"/>
      <c r="D981" s="166"/>
    </row>
    <row r="982" spans="1:4" ht="20.100000000000001" customHeight="1">
      <c r="A982" s="146" t="s">
        <v>715</v>
      </c>
      <c r="B982" s="146">
        <v>0</v>
      </c>
      <c r="C982" s="146"/>
      <c r="D982" s="166"/>
    </row>
    <row r="983" spans="1:4" ht="20.100000000000001" customHeight="1">
      <c r="A983" s="146" t="s">
        <v>716</v>
      </c>
      <c r="B983" s="146">
        <v>5893</v>
      </c>
      <c r="C983" s="146">
        <v>5845</v>
      </c>
      <c r="D983" s="166">
        <f t="shared" si="15"/>
        <v>1.008</v>
      </c>
    </row>
    <row r="984" spans="1:4" ht="20.100000000000001" customHeight="1">
      <c r="A984" s="146" t="s">
        <v>717</v>
      </c>
      <c r="B984" s="146">
        <v>0</v>
      </c>
      <c r="C984" s="146"/>
      <c r="D984" s="166"/>
    </row>
    <row r="985" spans="1:4" ht="20.100000000000001" customHeight="1">
      <c r="A985" s="146" t="s">
        <v>66</v>
      </c>
      <c r="B985" s="146">
        <v>0</v>
      </c>
      <c r="C985" s="146"/>
      <c r="D985" s="166"/>
    </row>
    <row r="986" spans="1:4" ht="20.100000000000001" customHeight="1">
      <c r="A986" s="146" t="s">
        <v>67</v>
      </c>
      <c r="B986" s="146">
        <v>0</v>
      </c>
      <c r="C986" s="146"/>
      <c r="D986" s="166"/>
    </row>
    <row r="987" spans="1:4" ht="20.100000000000001" customHeight="1">
      <c r="A987" s="146" t="s">
        <v>68</v>
      </c>
      <c r="B987" s="146">
        <v>0</v>
      </c>
      <c r="C987" s="146"/>
      <c r="D987" s="166"/>
    </row>
    <row r="988" spans="1:4" ht="20.100000000000001" customHeight="1">
      <c r="A988" s="146" t="s">
        <v>718</v>
      </c>
      <c r="B988" s="146">
        <v>0</v>
      </c>
      <c r="C988" s="146"/>
      <c r="D988" s="166"/>
    </row>
    <row r="989" spans="1:4" ht="20.100000000000001" customHeight="1">
      <c r="A989" s="146" t="s">
        <v>719</v>
      </c>
      <c r="B989" s="146">
        <v>0</v>
      </c>
      <c r="C989" s="146"/>
      <c r="D989" s="166"/>
    </row>
    <row r="990" spans="1:4" ht="20.100000000000001" customHeight="1">
      <c r="A990" s="146" t="s">
        <v>720</v>
      </c>
      <c r="B990" s="146">
        <v>0</v>
      </c>
      <c r="C990" s="146"/>
      <c r="D990" s="166"/>
    </row>
    <row r="991" spans="1:4" ht="20.100000000000001" customHeight="1">
      <c r="A991" s="146" t="s">
        <v>721</v>
      </c>
      <c r="B991" s="146">
        <v>0</v>
      </c>
      <c r="C991" s="146"/>
      <c r="D991" s="166"/>
    </row>
    <row r="992" spans="1:4" ht="20.100000000000001" customHeight="1">
      <c r="A992" s="146" t="s">
        <v>722</v>
      </c>
      <c r="B992" s="146">
        <v>0</v>
      </c>
      <c r="C992" s="146"/>
      <c r="D992" s="166"/>
    </row>
    <row r="993" spans="1:4" ht="20.100000000000001" customHeight="1">
      <c r="A993" s="146" t="s">
        <v>723</v>
      </c>
      <c r="B993" s="146">
        <v>0</v>
      </c>
      <c r="C993" s="146"/>
      <c r="D993" s="166"/>
    </row>
    <row r="994" spans="1:4" ht="20.100000000000001" customHeight="1">
      <c r="A994" s="146" t="s">
        <v>724</v>
      </c>
      <c r="B994" s="146">
        <v>0</v>
      </c>
      <c r="C994" s="146"/>
      <c r="D994" s="166"/>
    </row>
    <row r="995" spans="1:4" ht="20.100000000000001" customHeight="1">
      <c r="A995" s="146" t="s">
        <v>66</v>
      </c>
      <c r="B995" s="146">
        <v>0</v>
      </c>
      <c r="C995" s="146"/>
      <c r="D995" s="166"/>
    </row>
    <row r="996" spans="1:4" ht="20.100000000000001" customHeight="1">
      <c r="A996" s="146" t="s">
        <v>67</v>
      </c>
      <c r="B996" s="146">
        <v>0</v>
      </c>
      <c r="C996" s="146"/>
      <c r="D996" s="166"/>
    </row>
    <row r="997" spans="1:4" ht="20.100000000000001" customHeight="1">
      <c r="A997" s="146" t="s">
        <v>68</v>
      </c>
      <c r="B997" s="146">
        <v>0</v>
      </c>
      <c r="C997" s="146"/>
      <c r="D997" s="166"/>
    </row>
    <row r="998" spans="1:4" ht="20.100000000000001" customHeight="1">
      <c r="A998" s="146" t="s">
        <v>725</v>
      </c>
      <c r="B998" s="146">
        <v>0</v>
      </c>
      <c r="C998" s="146"/>
      <c r="D998" s="166"/>
    </row>
    <row r="999" spans="1:4" ht="20.100000000000001" customHeight="1">
      <c r="A999" s="146" t="s">
        <v>726</v>
      </c>
      <c r="B999" s="146">
        <v>0</v>
      </c>
      <c r="C999" s="146"/>
      <c r="D999" s="166"/>
    </row>
    <row r="1000" spans="1:4" ht="20.100000000000001" customHeight="1">
      <c r="A1000" s="146" t="s">
        <v>727</v>
      </c>
      <c r="B1000" s="146">
        <v>0</v>
      </c>
      <c r="C1000" s="146"/>
      <c r="D1000" s="166"/>
    </row>
    <row r="1001" spans="1:4" ht="20.100000000000001" customHeight="1">
      <c r="A1001" s="146" t="s">
        <v>728</v>
      </c>
      <c r="B1001" s="146">
        <v>0</v>
      </c>
      <c r="C1001" s="146"/>
      <c r="D1001" s="166"/>
    </row>
    <row r="1002" spans="1:4" ht="20.100000000000001" customHeight="1">
      <c r="A1002" s="146" t="s">
        <v>729</v>
      </c>
      <c r="B1002" s="146">
        <v>0</v>
      </c>
      <c r="C1002" s="146"/>
      <c r="D1002" s="166"/>
    </row>
    <row r="1003" spans="1:4" ht="20.100000000000001" customHeight="1">
      <c r="A1003" s="146" t="s">
        <v>730</v>
      </c>
      <c r="B1003" s="146">
        <v>0</v>
      </c>
      <c r="C1003" s="146"/>
      <c r="D1003" s="166"/>
    </row>
    <row r="1004" spans="1:4" ht="20.100000000000001" customHeight="1">
      <c r="A1004" s="146" t="s">
        <v>731</v>
      </c>
      <c r="B1004" s="146">
        <v>0</v>
      </c>
      <c r="C1004" s="146"/>
      <c r="D1004" s="166"/>
    </row>
    <row r="1005" spans="1:4" ht="20.100000000000001" customHeight="1">
      <c r="A1005" s="146" t="s">
        <v>66</v>
      </c>
      <c r="B1005" s="146">
        <v>0</v>
      </c>
      <c r="C1005" s="146"/>
      <c r="D1005" s="166"/>
    </row>
    <row r="1006" spans="1:4" ht="20.100000000000001" customHeight="1">
      <c r="A1006" s="146" t="s">
        <v>67</v>
      </c>
      <c r="B1006" s="146">
        <v>0</v>
      </c>
      <c r="C1006" s="146"/>
      <c r="D1006" s="166"/>
    </row>
    <row r="1007" spans="1:4" ht="20.100000000000001" customHeight="1">
      <c r="A1007" s="146" t="s">
        <v>68</v>
      </c>
      <c r="B1007" s="146">
        <v>0</v>
      </c>
      <c r="C1007" s="146"/>
      <c r="D1007" s="166"/>
    </row>
    <row r="1008" spans="1:4" ht="20.100000000000001" customHeight="1">
      <c r="A1008" s="146" t="s">
        <v>722</v>
      </c>
      <c r="B1008" s="146">
        <v>0</v>
      </c>
      <c r="C1008" s="146"/>
      <c r="D1008" s="166"/>
    </row>
    <row r="1009" spans="1:4" ht="20.100000000000001" customHeight="1">
      <c r="A1009" s="146" t="s">
        <v>732</v>
      </c>
      <c r="B1009" s="146">
        <v>0</v>
      </c>
      <c r="C1009" s="146"/>
      <c r="D1009" s="166"/>
    </row>
    <row r="1010" spans="1:4" ht="20.100000000000001" customHeight="1">
      <c r="A1010" s="146" t="s">
        <v>733</v>
      </c>
      <c r="B1010" s="146">
        <v>0</v>
      </c>
      <c r="C1010" s="146"/>
      <c r="D1010" s="166"/>
    </row>
    <row r="1011" spans="1:4" ht="20.100000000000001" customHeight="1">
      <c r="A1011" s="146" t="s">
        <v>734</v>
      </c>
      <c r="B1011" s="146">
        <v>0</v>
      </c>
      <c r="C1011" s="146"/>
      <c r="D1011" s="166"/>
    </row>
    <row r="1012" spans="1:4" ht="20.100000000000001" customHeight="1">
      <c r="A1012" s="146" t="s">
        <v>735</v>
      </c>
      <c r="B1012" s="146">
        <v>0</v>
      </c>
      <c r="C1012" s="146"/>
      <c r="D1012" s="166"/>
    </row>
    <row r="1013" spans="1:4" ht="20.100000000000001" customHeight="1">
      <c r="A1013" s="146" t="s">
        <v>736</v>
      </c>
      <c r="B1013" s="146">
        <v>0</v>
      </c>
      <c r="C1013" s="146"/>
      <c r="D1013" s="166"/>
    </row>
    <row r="1014" spans="1:4" ht="20.100000000000001" customHeight="1">
      <c r="A1014" s="146" t="s">
        <v>737</v>
      </c>
      <c r="B1014" s="146">
        <v>0</v>
      </c>
      <c r="C1014" s="146"/>
      <c r="D1014" s="166"/>
    </row>
    <row r="1015" spans="1:4" ht="20.100000000000001" customHeight="1">
      <c r="A1015" s="146" t="s">
        <v>738</v>
      </c>
      <c r="B1015" s="146">
        <v>0</v>
      </c>
      <c r="C1015" s="146"/>
      <c r="D1015" s="166"/>
    </row>
    <row r="1016" spans="1:4" ht="20.100000000000001" customHeight="1">
      <c r="A1016" s="168" t="s">
        <v>739</v>
      </c>
      <c r="B1016" s="168">
        <f>SUM(B1017:B1018)</f>
        <v>4219</v>
      </c>
      <c r="C1016" s="168">
        <f>SUM(C1017:C1018)</f>
        <v>4233</v>
      </c>
      <c r="D1016" s="166">
        <f t="shared" si="15"/>
        <v>0.997</v>
      </c>
    </row>
    <row r="1017" spans="1:4" ht="20.100000000000001" customHeight="1">
      <c r="A1017" s="179" t="s">
        <v>740</v>
      </c>
      <c r="B1017" s="179">
        <v>3400</v>
      </c>
      <c r="C1017" s="179">
        <v>3463</v>
      </c>
      <c r="D1017" s="166">
        <f t="shared" si="15"/>
        <v>0.98199999999999998</v>
      </c>
    </row>
    <row r="1018" spans="1:4" ht="20.100000000000001" customHeight="1">
      <c r="A1018" s="179" t="s">
        <v>741</v>
      </c>
      <c r="B1018" s="179">
        <v>819</v>
      </c>
      <c r="C1018" s="179">
        <v>770</v>
      </c>
      <c r="D1018" s="166">
        <f t="shared" si="15"/>
        <v>1.0640000000000001</v>
      </c>
    </row>
    <row r="1019" spans="1:4" ht="20.100000000000001" customHeight="1">
      <c r="A1019" s="168" t="s">
        <v>1280</v>
      </c>
      <c r="B1019" s="168">
        <f>B1020+B1030+B1046+B1069</f>
        <v>29457</v>
      </c>
      <c r="C1019" s="168">
        <f>C1020+C1030+C1046+C1069</f>
        <v>18668</v>
      </c>
      <c r="D1019" s="166">
        <f t="shared" si="15"/>
        <v>1.5780000000000001</v>
      </c>
    </row>
    <row r="1020" spans="1:4" ht="20.100000000000001" customHeight="1">
      <c r="A1020" s="146" t="s">
        <v>742</v>
      </c>
      <c r="B1020" s="146">
        <v>0</v>
      </c>
      <c r="C1020" s="146"/>
      <c r="D1020" s="166"/>
    </row>
    <row r="1021" spans="1:4" ht="20.100000000000001" customHeight="1">
      <c r="A1021" s="146" t="s">
        <v>66</v>
      </c>
      <c r="B1021" s="146">
        <v>0</v>
      </c>
      <c r="C1021" s="146"/>
      <c r="D1021" s="166"/>
    </row>
    <row r="1022" spans="1:4" ht="20.100000000000001" customHeight="1">
      <c r="A1022" s="146" t="s">
        <v>67</v>
      </c>
      <c r="B1022" s="146">
        <v>0</v>
      </c>
      <c r="C1022" s="146"/>
      <c r="D1022" s="166"/>
    </row>
    <row r="1023" spans="1:4" ht="20.100000000000001" customHeight="1">
      <c r="A1023" s="146" t="s">
        <v>68</v>
      </c>
      <c r="B1023" s="146">
        <v>0</v>
      </c>
      <c r="C1023" s="146"/>
      <c r="D1023" s="166"/>
    </row>
    <row r="1024" spans="1:4" ht="20.100000000000001" customHeight="1">
      <c r="A1024" s="146" t="s">
        <v>743</v>
      </c>
      <c r="B1024" s="146">
        <v>0</v>
      </c>
      <c r="C1024" s="146"/>
      <c r="D1024" s="166"/>
    </row>
    <row r="1025" spans="1:4" ht="20.100000000000001" customHeight="1">
      <c r="A1025" s="146" t="s">
        <v>744</v>
      </c>
      <c r="B1025" s="146">
        <v>0</v>
      </c>
      <c r="C1025" s="146"/>
      <c r="D1025" s="166"/>
    </row>
    <row r="1026" spans="1:4" ht="20.100000000000001" customHeight="1">
      <c r="A1026" s="146" t="s">
        <v>745</v>
      </c>
      <c r="B1026" s="146">
        <v>0</v>
      </c>
      <c r="C1026" s="146"/>
      <c r="D1026" s="166"/>
    </row>
    <row r="1027" spans="1:4" ht="20.100000000000001" customHeight="1">
      <c r="A1027" s="146" t="s">
        <v>746</v>
      </c>
      <c r="B1027" s="146">
        <v>0</v>
      </c>
      <c r="C1027" s="146"/>
      <c r="D1027" s="166"/>
    </row>
    <row r="1028" spans="1:4" ht="20.100000000000001" customHeight="1">
      <c r="A1028" s="146" t="s">
        <v>747</v>
      </c>
      <c r="B1028" s="146">
        <v>0</v>
      </c>
      <c r="C1028" s="146"/>
      <c r="D1028" s="166"/>
    </row>
    <row r="1029" spans="1:4" ht="20.100000000000001" customHeight="1">
      <c r="A1029" s="146" t="s">
        <v>748</v>
      </c>
      <c r="B1029" s="146">
        <v>0</v>
      </c>
      <c r="C1029" s="146"/>
      <c r="D1029" s="166"/>
    </row>
    <row r="1030" spans="1:4" ht="20.100000000000001" customHeight="1">
      <c r="A1030" s="168" t="s">
        <v>749</v>
      </c>
      <c r="B1030" s="168">
        <v>0</v>
      </c>
      <c r="C1030" s="168"/>
      <c r="D1030" s="166"/>
    </row>
    <row r="1031" spans="1:4" ht="20.100000000000001" customHeight="1">
      <c r="A1031" s="146" t="s">
        <v>66</v>
      </c>
      <c r="B1031" s="146">
        <v>0</v>
      </c>
      <c r="C1031" s="146"/>
      <c r="D1031" s="166"/>
    </row>
    <row r="1032" spans="1:4" ht="20.100000000000001" customHeight="1">
      <c r="A1032" s="146" t="s">
        <v>67</v>
      </c>
      <c r="B1032" s="146">
        <v>0</v>
      </c>
      <c r="C1032" s="146"/>
      <c r="D1032" s="166"/>
    </row>
    <row r="1033" spans="1:4" ht="20.100000000000001" customHeight="1">
      <c r="A1033" s="146" t="s">
        <v>68</v>
      </c>
      <c r="B1033" s="146">
        <v>0</v>
      </c>
      <c r="C1033" s="146"/>
      <c r="D1033" s="166"/>
    </row>
    <row r="1034" spans="1:4" ht="20.100000000000001" customHeight="1">
      <c r="A1034" s="146" t="s">
        <v>750</v>
      </c>
      <c r="B1034" s="146">
        <v>0</v>
      </c>
      <c r="C1034" s="146"/>
      <c r="D1034" s="166"/>
    </row>
    <row r="1035" spans="1:4" ht="20.100000000000001" customHeight="1">
      <c r="A1035" s="146" t="s">
        <v>751</v>
      </c>
      <c r="B1035" s="146">
        <v>0</v>
      </c>
      <c r="C1035" s="146"/>
      <c r="D1035" s="166"/>
    </row>
    <row r="1036" spans="1:4" ht="20.100000000000001" customHeight="1">
      <c r="A1036" s="146" t="s">
        <v>752</v>
      </c>
      <c r="B1036" s="146">
        <v>0</v>
      </c>
      <c r="C1036" s="146"/>
      <c r="D1036" s="166"/>
    </row>
    <row r="1037" spans="1:4" ht="20.100000000000001" customHeight="1">
      <c r="A1037" s="146" t="s">
        <v>753</v>
      </c>
      <c r="B1037" s="146">
        <v>0</v>
      </c>
      <c r="C1037" s="146"/>
      <c r="D1037" s="166"/>
    </row>
    <row r="1038" spans="1:4" ht="20.100000000000001" customHeight="1">
      <c r="A1038" s="146" t="s">
        <v>754</v>
      </c>
      <c r="B1038" s="146">
        <v>0</v>
      </c>
      <c r="C1038" s="146"/>
      <c r="D1038" s="166"/>
    </row>
    <row r="1039" spans="1:4" ht="20.100000000000001" customHeight="1">
      <c r="A1039" s="146" t="s">
        <v>755</v>
      </c>
      <c r="B1039" s="146">
        <v>0</v>
      </c>
      <c r="C1039" s="146"/>
      <c r="D1039" s="166"/>
    </row>
    <row r="1040" spans="1:4" ht="20.100000000000001" customHeight="1">
      <c r="A1040" s="146" t="s">
        <v>756</v>
      </c>
      <c r="B1040" s="146">
        <v>0</v>
      </c>
      <c r="C1040" s="146"/>
      <c r="D1040" s="166"/>
    </row>
    <row r="1041" spans="1:4" ht="20.100000000000001" customHeight="1">
      <c r="A1041" s="146" t="s">
        <v>757</v>
      </c>
      <c r="B1041" s="146">
        <v>0</v>
      </c>
      <c r="C1041" s="146"/>
      <c r="D1041" s="166"/>
    </row>
    <row r="1042" spans="1:4" ht="20.100000000000001" customHeight="1">
      <c r="A1042" s="146" t="s">
        <v>758</v>
      </c>
      <c r="B1042" s="146">
        <v>0</v>
      </c>
      <c r="C1042" s="146"/>
      <c r="D1042" s="166"/>
    </row>
    <row r="1043" spans="1:4" ht="20.100000000000001" customHeight="1">
      <c r="A1043" s="146" t="s">
        <v>759</v>
      </c>
      <c r="B1043" s="146">
        <v>0</v>
      </c>
      <c r="C1043" s="146"/>
      <c r="D1043" s="166"/>
    </row>
    <row r="1044" spans="1:4" ht="20.100000000000001" customHeight="1">
      <c r="A1044" s="146" t="s">
        <v>760</v>
      </c>
      <c r="B1044" s="146">
        <v>0</v>
      </c>
      <c r="C1044" s="146"/>
      <c r="D1044" s="166"/>
    </row>
    <row r="1045" spans="1:4" ht="20.100000000000001" customHeight="1">
      <c r="A1045" s="146" t="s">
        <v>761</v>
      </c>
      <c r="B1045" s="146">
        <v>0</v>
      </c>
      <c r="C1045" s="146"/>
      <c r="D1045" s="166"/>
    </row>
    <row r="1046" spans="1:4" ht="20.100000000000001" customHeight="1">
      <c r="A1046" s="168" t="s">
        <v>762</v>
      </c>
      <c r="B1046" s="168">
        <v>0</v>
      </c>
      <c r="C1046" s="168">
        <f>SUM(C1047:C1050)</f>
        <v>0</v>
      </c>
      <c r="D1046" s="166"/>
    </row>
    <row r="1047" spans="1:4" ht="20.100000000000001" customHeight="1">
      <c r="A1047" s="146" t="s">
        <v>66</v>
      </c>
      <c r="B1047" s="146">
        <v>0</v>
      </c>
      <c r="C1047" s="146"/>
      <c r="D1047" s="166"/>
    </row>
    <row r="1048" spans="1:4" ht="20.100000000000001" customHeight="1">
      <c r="A1048" s="146" t="s">
        <v>67</v>
      </c>
      <c r="B1048" s="146">
        <v>0</v>
      </c>
      <c r="C1048" s="146"/>
      <c r="D1048" s="166"/>
    </row>
    <row r="1049" spans="1:4" ht="20.100000000000001" customHeight="1">
      <c r="A1049" s="146" t="s">
        <v>68</v>
      </c>
      <c r="B1049" s="146">
        <v>0</v>
      </c>
      <c r="C1049" s="146"/>
      <c r="D1049" s="166"/>
    </row>
    <row r="1050" spans="1:4" ht="20.100000000000001" customHeight="1">
      <c r="A1050" s="146" t="s">
        <v>763</v>
      </c>
      <c r="B1050" s="146">
        <v>0</v>
      </c>
      <c r="C1050" s="146">
        <v>0</v>
      </c>
      <c r="D1050" s="166"/>
    </row>
    <row r="1051" spans="1:4" ht="20.100000000000001" customHeight="1">
      <c r="A1051" s="146" t="s">
        <v>764</v>
      </c>
      <c r="B1051" s="146">
        <v>0</v>
      </c>
      <c r="C1051" s="146"/>
      <c r="D1051" s="166"/>
    </row>
    <row r="1052" spans="1:4" ht="20.100000000000001" customHeight="1">
      <c r="A1052" s="146" t="s">
        <v>66</v>
      </c>
      <c r="B1052" s="146">
        <v>0</v>
      </c>
      <c r="C1052" s="146"/>
      <c r="D1052" s="166"/>
    </row>
    <row r="1053" spans="1:4" ht="20.100000000000001" customHeight="1">
      <c r="A1053" s="146" t="s">
        <v>67</v>
      </c>
      <c r="B1053" s="146">
        <v>0</v>
      </c>
      <c r="C1053" s="146"/>
      <c r="D1053" s="166"/>
    </row>
    <row r="1054" spans="1:4" ht="20.100000000000001" customHeight="1">
      <c r="A1054" s="146" t="s">
        <v>68</v>
      </c>
      <c r="B1054" s="146">
        <v>0</v>
      </c>
      <c r="C1054" s="146"/>
      <c r="D1054" s="166"/>
    </row>
    <row r="1055" spans="1:4" ht="20.100000000000001" customHeight="1">
      <c r="A1055" s="146" t="s">
        <v>765</v>
      </c>
      <c r="B1055" s="146">
        <v>0</v>
      </c>
      <c r="C1055" s="146"/>
      <c r="D1055" s="166"/>
    </row>
    <row r="1056" spans="1:4" ht="20.100000000000001" customHeight="1">
      <c r="A1056" s="146" t="s">
        <v>766</v>
      </c>
      <c r="B1056" s="146">
        <v>0</v>
      </c>
      <c r="C1056" s="146"/>
      <c r="D1056" s="166"/>
    </row>
    <row r="1057" spans="1:4" ht="20.100000000000001" customHeight="1">
      <c r="A1057" s="146" t="s">
        <v>767</v>
      </c>
      <c r="B1057" s="146">
        <v>0</v>
      </c>
      <c r="C1057" s="146"/>
      <c r="D1057" s="166"/>
    </row>
    <row r="1058" spans="1:4" ht="20.100000000000001" customHeight="1">
      <c r="A1058" s="146" t="s">
        <v>768</v>
      </c>
      <c r="B1058" s="146">
        <v>0</v>
      </c>
      <c r="C1058" s="146"/>
      <c r="D1058" s="166"/>
    </row>
    <row r="1059" spans="1:4" ht="20.100000000000001" customHeight="1">
      <c r="A1059" s="146" t="s">
        <v>769</v>
      </c>
      <c r="B1059" s="146">
        <v>0</v>
      </c>
      <c r="C1059" s="146"/>
      <c r="D1059" s="166"/>
    </row>
    <row r="1060" spans="1:4" ht="20.100000000000001" customHeight="1">
      <c r="A1060" s="146" t="s">
        <v>75</v>
      </c>
      <c r="B1060" s="146">
        <v>0</v>
      </c>
      <c r="C1060" s="146"/>
      <c r="D1060" s="166"/>
    </row>
    <row r="1061" spans="1:4" ht="20.100000000000001" customHeight="1">
      <c r="A1061" s="146" t="s">
        <v>770</v>
      </c>
      <c r="B1061" s="146">
        <v>0</v>
      </c>
      <c r="C1061" s="146"/>
      <c r="D1061" s="166"/>
    </row>
    <row r="1062" spans="1:4" ht="20.100000000000001" customHeight="1">
      <c r="A1062" s="146" t="s">
        <v>771</v>
      </c>
      <c r="B1062" s="146">
        <v>0</v>
      </c>
      <c r="C1062" s="146"/>
      <c r="D1062" s="166"/>
    </row>
    <row r="1063" spans="1:4" ht="20.100000000000001" customHeight="1">
      <c r="A1063" s="146" t="s">
        <v>66</v>
      </c>
      <c r="B1063" s="146">
        <v>0</v>
      </c>
      <c r="C1063" s="146"/>
      <c r="D1063" s="166"/>
    </row>
    <row r="1064" spans="1:4" ht="20.100000000000001" customHeight="1">
      <c r="A1064" s="146" t="s">
        <v>67</v>
      </c>
      <c r="B1064" s="146">
        <v>0</v>
      </c>
      <c r="C1064" s="146"/>
      <c r="D1064" s="166"/>
    </row>
    <row r="1065" spans="1:4" ht="20.100000000000001" customHeight="1">
      <c r="A1065" s="146" t="s">
        <v>68</v>
      </c>
      <c r="B1065" s="146">
        <v>0</v>
      </c>
      <c r="C1065" s="146"/>
      <c r="D1065" s="166"/>
    </row>
    <row r="1066" spans="1:4" ht="20.100000000000001" customHeight="1">
      <c r="A1066" s="146" t="s">
        <v>772</v>
      </c>
      <c r="B1066" s="146">
        <v>0</v>
      </c>
      <c r="C1066" s="146"/>
      <c r="D1066" s="166"/>
    </row>
    <row r="1067" spans="1:4" ht="20.100000000000001" customHeight="1">
      <c r="A1067" s="146" t="s">
        <v>773</v>
      </c>
      <c r="B1067" s="146">
        <v>0</v>
      </c>
      <c r="C1067" s="146"/>
      <c r="D1067" s="166"/>
    </row>
    <row r="1068" spans="1:4" ht="20.100000000000001" customHeight="1">
      <c r="A1068" s="146" t="s">
        <v>774</v>
      </c>
      <c r="B1068" s="146">
        <v>0</v>
      </c>
      <c r="C1068" s="146"/>
      <c r="D1068" s="166"/>
    </row>
    <row r="1069" spans="1:4" ht="20.100000000000001" customHeight="1">
      <c r="A1069" s="168" t="s">
        <v>775</v>
      </c>
      <c r="B1069" s="168">
        <f>SUM(B1070:B1082)</f>
        <v>29457</v>
      </c>
      <c r="C1069" s="168">
        <f>SUM(C1070:C1082)</f>
        <v>18668</v>
      </c>
      <c r="D1069" s="166">
        <f t="shared" ref="D1069:D1093" si="16">B1069/C1069</f>
        <v>1.5780000000000001</v>
      </c>
    </row>
    <row r="1070" spans="1:4" ht="20.100000000000001" customHeight="1">
      <c r="A1070" s="146" t="s">
        <v>66</v>
      </c>
      <c r="B1070" s="146">
        <v>0</v>
      </c>
      <c r="C1070" s="146"/>
      <c r="D1070" s="166"/>
    </row>
    <row r="1071" spans="1:4" ht="20.100000000000001" customHeight="1">
      <c r="A1071" s="146" t="s">
        <v>67</v>
      </c>
      <c r="B1071" s="146">
        <v>0</v>
      </c>
      <c r="C1071" s="146"/>
      <c r="D1071" s="166"/>
    </row>
    <row r="1072" spans="1:4" ht="20.100000000000001" customHeight="1">
      <c r="A1072" s="146" t="s">
        <v>68</v>
      </c>
      <c r="B1072" s="146">
        <v>0</v>
      </c>
      <c r="C1072" s="146"/>
      <c r="D1072" s="166"/>
    </row>
    <row r="1073" spans="1:4" ht="20.100000000000001" customHeight="1">
      <c r="A1073" s="146" t="s">
        <v>776</v>
      </c>
      <c r="B1073" s="146">
        <v>0</v>
      </c>
      <c r="C1073" s="146"/>
      <c r="D1073" s="166"/>
    </row>
    <row r="1074" spans="1:4" ht="20.100000000000001" customHeight="1">
      <c r="A1074" s="146" t="s">
        <v>777</v>
      </c>
      <c r="B1074" s="146">
        <v>29300</v>
      </c>
      <c r="C1074" s="146">
        <v>18500</v>
      </c>
      <c r="D1074" s="166">
        <f t="shared" si="16"/>
        <v>1.5840000000000001</v>
      </c>
    </row>
    <row r="1075" spans="1:4" ht="20.100000000000001" customHeight="1">
      <c r="A1075" s="146" t="s">
        <v>778</v>
      </c>
      <c r="B1075" s="146">
        <v>0</v>
      </c>
      <c r="C1075" s="146"/>
      <c r="D1075" s="166"/>
    </row>
    <row r="1076" spans="1:4" ht="20.100000000000001" customHeight="1">
      <c r="A1076" s="146" t="s">
        <v>779</v>
      </c>
      <c r="B1076" s="146">
        <v>157</v>
      </c>
      <c r="C1076" s="146">
        <v>168</v>
      </c>
      <c r="D1076" s="166">
        <f t="shared" si="16"/>
        <v>0.93500000000000005</v>
      </c>
    </row>
    <row r="1077" spans="1:4" ht="20.100000000000001" customHeight="1">
      <c r="A1077" s="146" t="s">
        <v>780</v>
      </c>
      <c r="B1077" s="146">
        <v>0</v>
      </c>
      <c r="C1077" s="146"/>
      <c r="D1077" s="166"/>
    </row>
    <row r="1078" spans="1:4" ht="20.100000000000001" customHeight="1">
      <c r="A1078" s="146" t="s">
        <v>781</v>
      </c>
      <c r="B1078" s="146">
        <v>0</v>
      </c>
      <c r="C1078" s="146"/>
      <c r="D1078" s="166"/>
    </row>
    <row r="1079" spans="1:4" ht="20.100000000000001" customHeight="1">
      <c r="A1079" s="146" t="s">
        <v>782</v>
      </c>
      <c r="B1079" s="146">
        <v>0</v>
      </c>
      <c r="C1079" s="146"/>
      <c r="D1079" s="166"/>
    </row>
    <row r="1080" spans="1:4" ht="20.100000000000001" customHeight="1">
      <c r="A1080" s="146" t="s">
        <v>783</v>
      </c>
      <c r="B1080" s="146">
        <v>0</v>
      </c>
      <c r="C1080" s="146"/>
      <c r="D1080" s="166"/>
    </row>
    <row r="1081" spans="1:4" ht="20.100000000000001" customHeight="1">
      <c r="A1081" s="146" t="s">
        <v>784</v>
      </c>
      <c r="B1081" s="146">
        <v>0</v>
      </c>
      <c r="C1081" s="146"/>
      <c r="D1081" s="166"/>
    </row>
    <row r="1082" spans="1:4" ht="20.100000000000001" customHeight="1">
      <c r="A1082" s="146" t="s">
        <v>785</v>
      </c>
      <c r="B1082" s="146">
        <v>0</v>
      </c>
      <c r="C1082" s="146"/>
      <c r="D1082" s="166"/>
    </row>
    <row r="1083" spans="1:4" ht="20.100000000000001" customHeight="1">
      <c r="A1083" s="168" t="s">
        <v>1281</v>
      </c>
      <c r="B1083" s="168">
        <f>SUM(B1084,B1094,B1100)</f>
        <v>17990</v>
      </c>
      <c r="C1083" s="168">
        <f>SUM(C1084,C1094,C1100)</f>
        <v>14753</v>
      </c>
      <c r="D1083" s="166">
        <f t="shared" si="16"/>
        <v>1.2190000000000001</v>
      </c>
    </row>
    <row r="1084" spans="1:4" ht="20.100000000000001" customHeight="1">
      <c r="A1084" s="168" t="s">
        <v>786</v>
      </c>
      <c r="B1084" s="168">
        <f>SUM(B1085:B1093)</f>
        <v>916</v>
      </c>
      <c r="C1084" s="168">
        <f>SUM(C1085:C1093)</f>
        <v>3654</v>
      </c>
      <c r="D1084" s="166">
        <f t="shared" si="16"/>
        <v>0.251</v>
      </c>
    </row>
    <row r="1085" spans="1:4" ht="20.100000000000001" customHeight="1">
      <c r="A1085" s="146" t="s">
        <v>66</v>
      </c>
      <c r="B1085" s="146">
        <v>259</v>
      </c>
      <c r="C1085" s="146">
        <v>256</v>
      </c>
      <c r="D1085" s="166">
        <f t="shared" si="16"/>
        <v>1.012</v>
      </c>
    </row>
    <row r="1086" spans="1:4" ht="20.100000000000001" customHeight="1">
      <c r="A1086" s="146" t="s">
        <v>67</v>
      </c>
      <c r="B1086" s="146">
        <v>0</v>
      </c>
      <c r="C1086" s="146"/>
      <c r="D1086" s="166"/>
    </row>
    <row r="1087" spans="1:4" ht="20.100000000000001" customHeight="1">
      <c r="A1087" s="146" t="s">
        <v>68</v>
      </c>
      <c r="B1087" s="146">
        <v>0</v>
      </c>
      <c r="C1087" s="146"/>
      <c r="D1087" s="166"/>
    </row>
    <row r="1088" spans="1:4" ht="20.100000000000001" customHeight="1">
      <c r="A1088" s="146" t="s">
        <v>787</v>
      </c>
      <c r="B1088" s="146">
        <v>0</v>
      </c>
      <c r="C1088" s="146"/>
      <c r="D1088" s="166"/>
    </row>
    <row r="1089" spans="1:4" ht="20.100000000000001" customHeight="1">
      <c r="A1089" s="146" t="s">
        <v>788</v>
      </c>
      <c r="B1089" s="146">
        <v>0</v>
      </c>
      <c r="C1089" s="146"/>
      <c r="D1089" s="166"/>
    </row>
    <row r="1090" spans="1:4" ht="20.100000000000001" customHeight="1">
      <c r="A1090" s="146" t="s">
        <v>789</v>
      </c>
      <c r="B1090" s="146">
        <v>0</v>
      </c>
      <c r="C1090" s="146"/>
      <c r="D1090" s="166"/>
    </row>
    <row r="1091" spans="1:4" ht="20.100000000000001" customHeight="1">
      <c r="A1091" s="146" t="s">
        <v>790</v>
      </c>
      <c r="B1091" s="146">
        <v>0</v>
      </c>
      <c r="C1091" s="146"/>
      <c r="D1091" s="166"/>
    </row>
    <row r="1092" spans="1:4" ht="20.100000000000001" customHeight="1">
      <c r="A1092" s="146" t="s">
        <v>75</v>
      </c>
      <c r="B1092" s="146">
        <v>316</v>
      </c>
      <c r="C1092" s="146">
        <v>334</v>
      </c>
      <c r="D1092" s="166">
        <f t="shared" si="16"/>
        <v>0.94599999999999995</v>
      </c>
    </row>
    <row r="1093" spans="1:4" ht="20.100000000000001" customHeight="1">
      <c r="A1093" s="146" t="s">
        <v>791</v>
      </c>
      <c r="B1093" s="146">
        <v>341</v>
      </c>
      <c r="C1093" s="146">
        <v>3064</v>
      </c>
      <c r="D1093" s="166">
        <f t="shared" si="16"/>
        <v>0.111</v>
      </c>
    </row>
    <row r="1094" spans="1:4" ht="20.100000000000001" customHeight="1">
      <c r="A1094" s="168" t="s">
        <v>792</v>
      </c>
      <c r="B1094" s="168">
        <f>SUM(B1095:B1099)</f>
        <v>12110</v>
      </c>
      <c r="C1094" s="168">
        <f>SUM(C1095:C1099)</f>
        <v>9799</v>
      </c>
      <c r="D1094" s="166">
        <f t="shared" ref="D1094:D1146" si="17">B1094/C1094</f>
        <v>1.236</v>
      </c>
    </row>
    <row r="1095" spans="1:4" ht="20.100000000000001" customHeight="1">
      <c r="A1095" s="146" t="s">
        <v>66</v>
      </c>
      <c r="B1095" s="146">
        <v>54</v>
      </c>
      <c r="C1095" s="146">
        <v>54</v>
      </c>
      <c r="D1095" s="166">
        <f t="shared" si="17"/>
        <v>1</v>
      </c>
    </row>
    <row r="1096" spans="1:4" ht="20.100000000000001" customHeight="1">
      <c r="A1096" s="146" t="s">
        <v>67</v>
      </c>
      <c r="B1096" s="146">
        <v>25</v>
      </c>
      <c r="C1096" s="146">
        <v>25</v>
      </c>
      <c r="D1096" s="166">
        <f t="shared" si="17"/>
        <v>1</v>
      </c>
    </row>
    <row r="1097" spans="1:4" ht="20.100000000000001" customHeight="1">
      <c r="A1097" s="146" t="s">
        <v>68</v>
      </c>
      <c r="B1097" s="146">
        <v>31</v>
      </c>
      <c r="C1097" s="146">
        <v>20</v>
      </c>
      <c r="D1097" s="166">
        <f t="shared" si="17"/>
        <v>1.55</v>
      </c>
    </row>
    <row r="1098" spans="1:4" ht="20.100000000000001" customHeight="1">
      <c r="A1098" s="146" t="s">
        <v>793</v>
      </c>
      <c r="B1098" s="146">
        <v>0</v>
      </c>
      <c r="C1098" s="146"/>
      <c r="D1098" s="166"/>
    </row>
    <row r="1099" spans="1:4" ht="20.100000000000001" customHeight="1">
      <c r="A1099" s="146" t="s">
        <v>794</v>
      </c>
      <c r="B1099" s="146">
        <v>12000</v>
      </c>
      <c r="C1099" s="146">
        <v>9700</v>
      </c>
      <c r="D1099" s="166">
        <f t="shared" si="17"/>
        <v>1.2370000000000001</v>
      </c>
    </row>
    <row r="1100" spans="1:4" ht="20.100000000000001" customHeight="1">
      <c r="A1100" s="168" t="s">
        <v>795</v>
      </c>
      <c r="B1100" s="168">
        <f>SUM(B1101:B1102)</f>
        <v>4964</v>
      </c>
      <c r="C1100" s="168">
        <f>SUM(C1101:C1102)</f>
        <v>1300</v>
      </c>
      <c r="D1100" s="166">
        <f t="shared" si="17"/>
        <v>3.8180000000000001</v>
      </c>
    </row>
    <row r="1101" spans="1:4" ht="20.100000000000001" customHeight="1">
      <c r="A1101" s="146" t="s">
        <v>796</v>
      </c>
      <c r="B1101" s="146">
        <v>0</v>
      </c>
      <c r="C1101" s="146"/>
      <c r="D1101" s="166"/>
    </row>
    <row r="1102" spans="1:4" ht="20.100000000000001" customHeight="1">
      <c r="A1102" s="146" t="s">
        <v>797</v>
      </c>
      <c r="B1102" s="146">
        <f>194964-190000</f>
        <v>4964</v>
      </c>
      <c r="C1102" s="146">
        <v>1300</v>
      </c>
      <c r="D1102" s="166">
        <f t="shared" si="17"/>
        <v>3.8180000000000001</v>
      </c>
    </row>
    <row r="1103" spans="1:4" ht="20.100000000000001" customHeight="1">
      <c r="A1103" s="168" t="s">
        <v>1282</v>
      </c>
      <c r="B1103" s="168">
        <f>B1104+B1130</f>
        <v>913</v>
      </c>
      <c r="C1103" s="168">
        <f>C1104+C1130</f>
        <v>2000</v>
      </c>
      <c r="D1103" s="166">
        <f t="shared" si="17"/>
        <v>0.45700000000000002</v>
      </c>
    </row>
    <row r="1104" spans="1:4" ht="20.100000000000001" customHeight="1">
      <c r="A1104" s="168" t="s">
        <v>798</v>
      </c>
      <c r="B1104" s="168">
        <v>913</v>
      </c>
      <c r="C1104" s="168"/>
      <c r="D1104" s="166"/>
    </row>
    <row r="1105" spans="1:4" ht="20.100000000000001" customHeight="1">
      <c r="A1105" s="146" t="s">
        <v>66</v>
      </c>
      <c r="B1105" s="146">
        <v>413</v>
      </c>
      <c r="C1105" s="146"/>
      <c r="D1105" s="166"/>
    </row>
    <row r="1106" spans="1:4" ht="20.100000000000001" customHeight="1">
      <c r="A1106" s="146" t="s">
        <v>67</v>
      </c>
      <c r="B1106" s="146">
        <v>0</v>
      </c>
      <c r="C1106" s="146"/>
      <c r="D1106" s="166"/>
    </row>
    <row r="1107" spans="1:4" ht="20.100000000000001" customHeight="1">
      <c r="A1107" s="146" t="s">
        <v>68</v>
      </c>
      <c r="B1107" s="146">
        <v>0</v>
      </c>
      <c r="C1107" s="146"/>
      <c r="D1107" s="166"/>
    </row>
    <row r="1108" spans="1:4" ht="20.100000000000001" customHeight="1">
      <c r="A1108" s="146" t="s">
        <v>799</v>
      </c>
      <c r="B1108" s="146">
        <v>0</v>
      </c>
      <c r="C1108" s="146"/>
      <c r="D1108" s="166"/>
    </row>
    <row r="1109" spans="1:4" ht="20.100000000000001" customHeight="1">
      <c r="A1109" s="146" t="s">
        <v>75</v>
      </c>
      <c r="B1109" s="146">
        <v>0</v>
      </c>
      <c r="C1109" s="146"/>
      <c r="D1109" s="166"/>
    </row>
    <row r="1110" spans="1:4" ht="20.100000000000001" customHeight="1">
      <c r="A1110" s="146" t="s">
        <v>800</v>
      </c>
      <c r="B1110" s="146">
        <v>500</v>
      </c>
      <c r="C1110" s="146"/>
      <c r="D1110" s="166"/>
    </row>
    <row r="1111" spans="1:4" ht="20.100000000000001" customHeight="1">
      <c r="A1111" s="146" t="s">
        <v>801</v>
      </c>
      <c r="B1111" s="146">
        <v>0</v>
      </c>
      <c r="C1111" s="146"/>
      <c r="D1111" s="166"/>
    </row>
    <row r="1112" spans="1:4" ht="20.100000000000001" customHeight="1">
      <c r="A1112" s="146" t="s">
        <v>802</v>
      </c>
      <c r="B1112" s="146">
        <v>0</v>
      </c>
      <c r="C1112" s="146"/>
      <c r="D1112" s="166"/>
    </row>
    <row r="1113" spans="1:4" ht="20.100000000000001" customHeight="1">
      <c r="A1113" s="146" t="s">
        <v>803</v>
      </c>
      <c r="B1113" s="146">
        <v>0</v>
      </c>
      <c r="C1113" s="146"/>
      <c r="D1113" s="166"/>
    </row>
    <row r="1114" spans="1:4" ht="20.100000000000001" customHeight="1">
      <c r="A1114" s="146" t="s">
        <v>804</v>
      </c>
      <c r="B1114" s="146">
        <v>0</v>
      </c>
      <c r="C1114" s="146"/>
      <c r="D1114" s="166"/>
    </row>
    <row r="1115" spans="1:4" ht="20.100000000000001" customHeight="1">
      <c r="A1115" s="146" t="s">
        <v>805</v>
      </c>
      <c r="B1115" s="146">
        <v>0</v>
      </c>
      <c r="C1115" s="146"/>
      <c r="D1115" s="166"/>
    </row>
    <row r="1116" spans="1:4" ht="20.100000000000001" customHeight="1">
      <c r="A1116" s="146" t="s">
        <v>806</v>
      </c>
      <c r="B1116" s="146">
        <v>0</v>
      </c>
      <c r="C1116" s="146"/>
      <c r="D1116" s="166"/>
    </row>
    <row r="1117" spans="1:4" ht="20.100000000000001" customHeight="1">
      <c r="A1117" s="146" t="s">
        <v>807</v>
      </c>
      <c r="B1117" s="146">
        <v>0</v>
      </c>
      <c r="C1117" s="146"/>
      <c r="D1117" s="166"/>
    </row>
    <row r="1118" spans="1:4" ht="20.100000000000001" customHeight="1">
      <c r="A1118" s="146" t="s">
        <v>808</v>
      </c>
      <c r="B1118" s="146">
        <v>0</v>
      </c>
      <c r="C1118" s="146"/>
      <c r="D1118" s="166"/>
    </row>
    <row r="1119" spans="1:4" ht="20.100000000000001" customHeight="1">
      <c r="A1119" s="146" t="s">
        <v>809</v>
      </c>
      <c r="B1119" s="146">
        <v>0</v>
      </c>
      <c r="C1119" s="146"/>
      <c r="D1119" s="166"/>
    </row>
    <row r="1120" spans="1:4" ht="20.100000000000001" customHeight="1">
      <c r="A1120" s="146" t="s">
        <v>810</v>
      </c>
      <c r="B1120" s="146">
        <v>0</v>
      </c>
      <c r="C1120" s="146"/>
      <c r="D1120" s="166"/>
    </row>
    <row r="1121" spans="1:4" ht="20.100000000000001" customHeight="1">
      <c r="A1121" s="146" t="s">
        <v>811</v>
      </c>
      <c r="B1121" s="146">
        <v>0</v>
      </c>
      <c r="C1121" s="146"/>
      <c r="D1121" s="166"/>
    </row>
    <row r="1122" spans="1:4" ht="20.100000000000001" customHeight="1">
      <c r="A1122" s="146" t="s">
        <v>812</v>
      </c>
      <c r="B1122" s="146">
        <v>0</v>
      </c>
      <c r="C1122" s="146"/>
      <c r="D1122" s="166"/>
    </row>
    <row r="1123" spans="1:4" ht="20.100000000000001" customHeight="1">
      <c r="A1123" s="146" t="s">
        <v>813</v>
      </c>
      <c r="B1123" s="146">
        <v>0</v>
      </c>
      <c r="C1123" s="146"/>
      <c r="D1123" s="166"/>
    </row>
    <row r="1124" spans="1:4" ht="20.100000000000001" customHeight="1">
      <c r="A1124" s="146" t="s">
        <v>814</v>
      </c>
      <c r="B1124" s="146">
        <v>0</v>
      </c>
      <c r="C1124" s="146"/>
      <c r="D1124" s="166"/>
    </row>
    <row r="1125" spans="1:4" ht="20.100000000000001" customHeight="1">
      <c r="A1125" s="146" t="s">
        <v>815</v>
      </c>
      <c r="B1125" s="146">
        <v>0</v>
      </c>
      <c r="C1125" s="146"/>
      <c r="D1125" s="166"/>
    </row>
    <row r="1126" spans="1:4" ht="20.100000000000001" customHeight="1">
      <c r="A1126" s="146" t="s">
        <v>816</v>
      </c>
      <c r="B1126" s="146">
        <v>0</v>
      </c>
      <c r="C1126" s="146"/>
      <c r="D1126" s="166"/>
    </row>
    <row r="1127" spans="1:4" ht="20.100000000000001" customHeight="1">
      <c r="A1127" s="146" t="s">
        <v>817</v>
      </c>
      <c r="B1127" s="146">
        <v>0</v>
      </c>
      <c r="C1127" s="146"/>
      <c r="D1127" s="166"/>
    </row>
    <row r="1128" spans="1:4" ht="20.100000000000001" customHeight="1">
      <c r="A1128" s="146" t="s">
        <v>818</v>
      </c>
      <c r="B1128" s="146">
        <v>0</v>
      </c>
      <c r="C1128" s="146"/>
      <c r="D1128" s="166"/>
    </row>
    <row r="1129" spans="1:4" ht="20.100000000000001" customHeight="1">
      <c r="A1129" s="146" t="s">
        <v>819</v>
      </c>
      <c r="B1129" s="146">
        <v>0</v>
      </c>
      <c r="C1129" s="146"/>
      <c r="D1129" s="166"/>
    </row>
    <row r="1130" spans="1:4" ht="20.100000000000001" customHeight="1">
      <c r="A1130" s="168" t="s">
        <v>820</v>
      </c>
      <c r="B1130" s="168">
        <v>0</v>
      </c>
      <c r="C1130" s="168">
        <f>SUM(C1131:C1132)</f>
        <v>2000</v>
      </c>
      <c r="D1130" s="166"/>
    </row>
    <row r="1131" spans="1:4" ht="20.100000000000001" customHeight="1">
      <c r="A1131" s="146" t="s">
        <v>821</v>
      </c>
      <c r="B1131" s="146">
        <v>0</v>
      </c>
      <c r="C1131" s="146"/>
      <c r="D1131" s="166"/>
    </row>
    <row r="1132" spans="1:4" ht="20.100000000000001" customHeight="1">
      <c r="A1132" s="146" t="s">
        <v>822</v>
      </c>
      <c r="B1132" s="146">
        <v>0</v>
      </c>
      <c r="C1132" s="146">
        <v>2000</v>
      </c>
      <c r="D1132" s="166"/>
    </row>
    <row r="1133" spans="1:4" ht="20.100000000000001" customHeight="1">
      <c r="A1133" s="168" t="s">
        <v>1283</v>
      </c>
      <c r="B1133" s="168">
        <v>0</v>
      </c>
      <c r="C1133" s="168">
        <v>0</v>
      </c>
      <c r="D1133" s="166"/>
    </row>
    <row r="1134" spans="1:4" ht="20.100000000000001" customHeight="1">
      <c r="A1134" s="146" t="s">
        <v>823</v>
      </c>
      <c r="B1134" s="146">
        <v>0</v>
      </c>
      <c r="C1134" s="146"/>
      <c r="D1134" s="166"/>
    </row>
    <row r="1135" spans="1:4" ht="20.100000000000001" customHeight="1">
      <c r="A1135" s="146" t="s">
        <v>824</v>
      </c>
      <c r="B1135" s="146">
        <v>0</v>
      </c>
      <c r="C1135" s="146"/>
      <c r="D1135" s="166"/>
    </row>
    <row r="1136" spans="1:4" ht="20.100000000000001" customHeight="1">
      <c r="A1136" s="146" t="s">
        <v>1284</v>
      </c>
      <c r="B1136" s="146">
        <v>0</v>
      </c>
      <c r="C1136" s="146"/>
      <c r="D1136" s="166"/>
    </row>
    <row r="1137" spans="1:4" ht="20.100000000000001" customHeight="1">
      <c r="A1137" s="146" t="s">
        <v>1285</v>
      </c>
      <c r="B1137" s="146">
        <v>0</v>
      </c>
      <c r="C1137" s="146"/>
      <c r="D1137" s="166"/>
    </row>
    <row r="1138" spans="1:4" ht="20.100000000000001" customHeight="1">
      <c r="A1138" s="146" t="s">
        <v>825</v>
      </c>
      <c r="B1138" s="146">
        <v>0</v>
      </c>
      <c r="C1138" s="146"/>
      <c r="D1138" s="166"/>
    </row>
    <row r="1139" spans="1:4" ht="20.100000000000001" customHeight="1">
      <c r="A1139" s="146" t="s">
        <v>616</v>
      </c>
      <c r="B1139" s="146">
        <v>0</v>
      </c>
      <c r="C1139" s="146"/>
      <c r="D1139" s="166"/>
    </row>
    <row r="1140" spans="1:4" ht="20.100000000000001" customHeight="1">
      <c r="A1140" s="146" t="s">
        <v>826</v>
      </c>
      <c r="B1140" s="146">
        <v>0</v>
      </c>
      <c r="C1140" s="146"/>
      <c r="D1140" s="166"/>
    </row>
    <row r="1141" spans="1:4" ht="20.100000000000001" customHeight="1">
      <c r="A1141" s="146" t="s">
        <v>827</v>
      </c>
      <c r="B1141" s="146">
        <v>0</v>
      </c>
      <c r="C1141" s="146"/>
      <c r="D1141" s="166"/>
    </row>
    <row r="1142" spans="1:4" ht="20.100000000000001" customHeight="1">
      <c r="A1142" s="146" t="s">
        <v>828</v>
      </c>
      <c r="B1142" s="146">
        <v>0</v>
      </c>
      <c r="C1142" s="146"/>
      <c r="D1142" s="166"/>
    </row>
    <row r="1143" spans="1:4" ht="20.100000000000001" customHeight="1">
      <c r="A1143" s="168" t="s">
        <v>1286</v>
      </c>
      <c r="B1143" s="168">
        <v>7634</v>
      </c>
      <c r="C1143" s="168">
        <f>C1144+C1171</f>
        <v>6427</v>
      </c>
      <c r="D1143" s="166">
        <f t="shared" si="17"/>
        <v>1.1879999999999999</v>
      </c>
    </row>
    <row r="1144" spans="1:4" ht="20.100000000000001" customHeight="1">
      <c r="A1144" s="168" t="s">
        <v>829</v>
      </c>
      <c r="B1144" s="168">
        <v>7433</v>
      </c>
      <c r="C1144" s="168">
        <f>SUM(C1145:C1170)</f>
        <v>6246</v>
      </c>
      <c r="D1144" s="166">
        <f t="shared" si="17"/>
        <v>1.19</v>
      </c>
    </row>
    <row r="1145" spans="1:4" ht="20.100000000000001" customHeight="1">
      <c r="A1145" s="146" t="s">
        <v>66</v>
      </c>
      <c r="B1145" s="146">
        <v>3360</v>
      </c>
      <c r="C1145" s="146">
        <v>2414</v>
      </c>
      <c r="D1145" s="166">
        <f t="shared" si="17"/>
        <v>1.3919999999999999</v>
      </c>
    </row>
    <row r="1146" spans="1:4" ht="20.100000000000001" customHeight="1">
      <c r="A1146" s="146" t="s">
        <v>67</v>
      </c>
      <c r="B1146" s="146">
        <v>1249</v>
      </c>
      <c r="C1146" s="146">
        <v>1042</v>
      </c>
      <c r="D1146" s="166">
        <f t="shared" si="17"/>
        <v>1.1990000000000001</v>
      </c>
    </row>
    <row r="1147" spans="1:4" ht="20.100000000000001" customHeight="1">
      <c r="A1147" s="146" t="s">
        <v>68</v>
      </c>
      <c r="B1147" s="146">
        <v>0</v>
      </c>
      <c r="C1147" s="146"/>
      <c r="D1147" s="166"/>
    </row>
    <row r="1148" spans="1:4" ht="20.100000000000001" customHeight="1">
      <c r="A1148" s="146" t="s">
        <v>830</v>
      </c>
      <c r="B1148" s="146">
        <v>0</v>
      </c>
      <c r="C1148" s="146"/>
      <c r="D1148" s="166"/>
    </row>
    <row r="1149" spans="1:4" ht="20.100000000000001" customHeight="1">
      <c r="A1149" s="146" t="s">
        <v>831</v>
      </c>
      <c r="B1149" s="146">
        <v>0</v>
      </c>
      <c r="C1149" s="146">
        <v>224</v>
      </c>
      <c r="D1149" s="166"/>
    </row>
    <row r="1150" spans="1:4" ht="20.100000000000001" customHeight="1">
      <c r="A1150" s="146" t="s">
        <v>832</v>
      </c>
      <c r="B1150" s="146">
        <v>0</v>
      </c>
      <c r="C1150" s="146"/>
      <c r="D1150" s="166"/>
    </row>
    <row r="1151" spans="1:4" ht="20.100000000000001" customHeight="1">
      <c r="A1151" s="146" t="s">
        <v>833</v>
      </c>
      <c r="B1151" s="146">
        <v>0</v>
      </c>
      <c r="C1151" s="146"/>
      <c r="D1151" s="166"/>
    </row>
    <row r="1152" spans="1:4" ht="20.100000000000001" customHeight="1">
      <c r="A1152" s="146" t="s">
        <v>834</v>
      </c>
      <c r="B1152" s="146">
        <v>0</v>
      </c>
      <c r="C1152" s="146"/>
      <c r="D1152" s="166"/>
    </row>
    <row r="1153" spans="1:4" ht="20.100000000000001" customHeight="1">
      <c r="A1153" s="146" t="s">
        <v>835</v>
      </c>
      <c r="B1153" s="146">
        <v>0</v>
      </c>
      <c r="C1153" s="146"/>
      <c r="D1153" s="166"/>
    </row>
    <row r="1154" spans="1:4" ht="20.100000000000001" customHeight="1">
      <c r="A1154" s="146" t="s">
        <v>836</v>
      </c>
      <c r="B1154" s="146">
        <v>0</v>
      </c>
      <c r="C1154" s="146"/>
      <c r="D1154" s="166"/>
    </row>
    <row r="1155" spans="1:4" ht="20.100000000000001" customHeight="1">
      <c r="A1155" s="146" t="s">
        <v>837</v>
      </c>
      <c r="B1155" s="146">
        <v>0</v>
      </c>
      <c r="C1155" s="146"/>
      <c r="D1155" s="166"/>
    </row>
    <row r="1156" spans="1:4" ht="20.100000000000001" customHeight="1">
      <c r="A1156" s="146" t="s">
        <v>838</v>
      </c>
      <c r="B1156" s="146">
        <v>0</v>
      </c>
      <c r="C1156" s="146"/>
      <c r="D1156" s="166"/>
    </row>
    <row r="1157" spans="1:4" ht="20.100000000000001" customHeight="1">
      <c r="A1157" s="146" t="s">
        <v>839</v>
      </c>
      <c r="B1157" s="146">
        <v>0</v>
      </c>
      <c r="C1157" s="146"/>
      <c r="D1157" s="166"/>
    </row>
    <row r="1158" spans="1:4" ht="20.100000000000001" customHeight="1">
      <c r="A1158" s="146" t="s">
        <v>1287</v>
      </c>
      <c r="B1158" s="146">
        <v>0</v>
      </c>
      <c r="C1158" s="146"/>
      <c r="D1158" s="166"/>
    </row>
    <row r="1159" spans="1:4" ht="20.100000000000001" customHeight="1">
      <c r="A1159" s="146" t="s">
        <v>840</v>
      </c>
      <c r="B1159" s="146">
        <v>0</v>
      </c>
      <c r="C1159" s="146"/>
      <c r="D1159" s="166"/>
    </row>
    <row r="1160" spans="1:4" ht="20.100000000000001" customHeight="1">
      <c r="A1160" s="146" t="s">
        <v>841</v>
      </c>
      <c r="B1160" s="146">
        <v>0</v>
      </c>
      <c r="C1160" s="146"/>
      <c r="D1160" s="166"/>
    </row>
    <row r="1161" spans="1:4" ht="20.100000000000001" customHeight="1">
      <c r="A1161" s="146" t="s">
        <v>842</v>
      </c>
      <c r="B1161" s="146">
        <v>0</v>
      </c>
      <c r="C1161" s="146"/>
      <c r="D1161" s="166"/>
    </row>
    <row r="1162" spans="1:4" ht="20.100000000000001" customHeight="1">
      <c r="A1162" s="146" t="s">
        <v>843</v>
      </c>
      <c r="B1162" s="146">
        <v>0</v>
      </c>
      <c r="C1162" s="146"/>
      <c r="D1162" s="166"/>
    </row>
    <row r="1163" spans="1:4" ht="20.100000000000001" customHeight="1">
      <c r="A1163" s="146" t="s">
        <v>844</v>
      </c>
      <c r="B1163" s="146">
        <v>0</v>
      </c>
      <c r="C1163" s="146"/>
      <c r="D1163" s="166"/>
    </row>
    <row r="1164" spans="1:4" ht="20.100000000000001" customHeight="1">
      <c r="A1164" s="146" t="s">
        <v>845</v>
      </c>
      <c r="B1164" s="146">
        <v>0</v>
      </c>
      <c r="C1164" s="146"/>
      <c r="D1164" s="166"/>
    </row>
    <row r="1165" spans="1:4" ht="20.100000000000001" customHeight="1">
      <c r="A1165" s="146" t="s">
        <v>846</v>
      </c>
      <c r="B1165" s="146">
        <v>0</v>
      </c>
      <c r="C1165" s="146"/>
      <c r="D1165" s="166"/>
    </row>
    <row r="1166" spans="1:4" ht="20.100000000000001" customHeight="1">
      <c r="A1166" s="146" t="s">
        <v>847</v>
      </c>
      <c r="B1166" s="146">
        <v>0</v>
      </c>
      <c r="C1166" s="146"/>
      <c r="D1166" s="166"/>
    </row>
    <row r="1167" spans="1:4" ht="20.100000000000001" customHeight="1">
      <c r="A1167" s="146" t="s">
        <v>848</v>
      </c>
      <c r="B1167" s="146">
        <v>0</v>
      </c>
      <c r="C1167" s="146"/>
      <c r="D1167" s="166"/>
    </row>
    <row r="1168" spans="1:4" ht="20.100000000000001" customHeight="1">
      <c r="A1168" s="146" t="s">
        <v>849</v>
      </c>
      <c r="B1168" s="146">
        <v>0</v>
      </c>
      <c r="C1168" s="146"/>
      <c r="D1168" s="166"/>
    </row>
    <row r="1169" spans="1:4" ht="20.100000000000001" customHeight="1">
      <c r="A1169" s="146" t="s">
        <v>75</v>
      </c>
      <c r="B1169" s="146">
        <v>2762</v>
      </c>
      <c r="C1169" s="146">
        <v>2512</v>
      </c>
      <c r="D1169" s="166">
        <f t="shared" ref="D1169:D1210" si="18">B1169/C1169</f>
        <v>1.1000000000000001</v>
      </c>
    </row>
    <row r="1170" spans="1:4" ht="20.100000000000001" customHeight="1">
      <c r="A1170" s="146" t="s">
        <v>850</v>
      </c>
      <c r="B1170" s="146">
        <v>62</v>
      </c>
      <c r="C1170" s="146">
        <v>54</v>
      </c>
      <c r="D1170" s="166">
        <f t="shared" si="18"/>
        <v>1.1479999999999999</v>
      </c>
    </row>
    <row r="1171" spans="1:4" ht="20.100000000000001" customHeight="1">
      <c r="A1171" s="168" t="s">
        <v>851</v>
      </c>
      <c r="B1171" s="168">
        <v>201</v>
      </c>
      <c r="C1171" s="168">
        <f>SUM(C1172:C1186)</f>
        <v>181</v>
      </c>
      <c r="D1171" s="166">
        <f t="shared" si="18"/>
        <v>1.1100000000000001</v>
      </c>
    </row>
    <row r="1172" spans="1:4" ht="20.100000000000001" customHeight="1">
      <c r="A1172" s="146" t="s">
        <v>66</v>
      </c>
      <c r="B1172" s="146">
        <v>41</v>
      </c>
      <c r="C1172" s="146">
        <v>31</v>
      </c>
      <c r="D1172" s="166">
        <f t="shared" si="18"/>
        <v>1.323</v>
      </c>
    </row>
    <row r="1173" spans="1:4" ht="20.100000000000001" customHeight="1">
      <c r="A1173" s="146" t="s">
        <v>67</v>
      </c>
      <c r="B1173" s="146">
        <v>0</v>
      </c>
      <c r="C1173" s="146"/>
      <c r="D1173" s="166"/>
    </row>
    <row r="1174" spans="1:4" ht="20.100000000000001" customHeight="1">
      <c r="A1174" s="146" t="s">
        <v>68</v>
      </c>
      <c r="B1174" s="146">
        <v>0</v>
      </c>
      <c r="C1174" s="146"/>
      <c r="D1174" s="166"/>
    </row>
    <row r="1175" spans="1:4" ht="20.100000000000001" customHeight="1">
      <c r="A1175" s="146" t="s">
        <v>852</v>
      </c>
      <c r="B1175" s="146">
        <v>137</v>
      </c>
      <c r="C1175" s="146">
        <v>127</v>
      </c>
      <c r="D1175" s="166">
        <f t="shared" si="18"/>
        <v>1.079</v>
      </c>
    </row>
    <row r="1176" spans="1:4" ht="20.100000000000001" customHeight="1">
      <c r="A1176" s="146" t="s">
        <v>853</v>
      </c>
      <c r="B1176" s="146">
        <v>0</v>
      </c>
      <c r="C1176" s="146"/>
      <c r="D1176" s="166"/>
    </row>
    <row r="1177" spans="1:4" ht="20.100000000000001" customHeight="1">
      <c r="A1177" s="146" t="s">
        <v>854</v>
      </c>
      <c r="B1177" s="146">
        <v>0</v>
      </c>
      <c r="C1177" s="146"/>
      <c r="D1177" s="166"/>
    </row>
    <row r="1178" spans="1:4" ht="20.100000000000001" customHeight="1">
      <c r="A1178" s="146" t="s">
        <v>855</v>
      </c>
      <c r="B1178" s="146">
        <v>0</v>
      </c>
      <c r="C1178" s="146"/>
      <c r="D1178" s="166"/>
    </row>
    <row r="1179" spans="1:4" ht="20.100000000000001" customHeight="1">
      <c r="A1179" s="146" t="s">
        <v>856</v>
      </c>
      <c r="B1179" s="146">
        <v>13</v>
      </c>
      <c r="C1179" s="146">
        <v>13</v>
      </c>
      <c r="D1179" s="166">
        <f t="shared" si="18"/>
        <v>1</v>
      </c>
    </row>
    <row r="1180" spans="1:4" ht="20.100000000000001" customHeight="1">
      <c r="A1180" s="146" t="s">
        <v>857</v>
      </c>
      <c r="B1180" s="146">
        <v>10</v>
      </c>
      <c r="C1180" s="146">
        <v>10</v>
      </c>
      <c r="D1180" s="166">
        <f t="shared" si="18"/>
        <v>1</v>
      </c>
    </row>
    <row r="1181" spans="1:4" ht="20.100000000000001" customHeight="1">
      <c r="A1181" s="146" t="s">
        <v>858</v>
      </c>
      <c r="B1181" s="146">
        <v>0</v>
      </c>
      <c r="C1181" s="146"/>
      <c r="D1181" s="166"/>
    </row>
    <row r="1182" spans="1:4" ht="20.100000000000001" customHeight="1">
      <c r="A1182" s="146" t="s">
        <v>859</v>
      </c>
      <c r="B1182" s="146">
        <v>0</v>
      </c>
      <c r="C1182" s="146"/>
      <c r="D1182" s="166"/>
    </row>
    <row r="1183" spans="1:4" ht="20.100000000000001" customHeight="1">
      <c r="A1183" s="146" t="s">
        <v>860</v>
      </c>
      <c r="B1183" s="146">
        <v>0</v>
      </c>
      <c r="C1183" s="146"/>
      <c r="D1183" s="166"/>
    </row>
    <row r="1184" spans="1:4" ht="20.100000000000001" customHeight="1">
      <c r="A1184" s="146" t="s">
        <v>861</v>
      </c>
      <c r="B1184" s="146">
        <v>0</v>
      </c>
      <c r="C1184" s="146"/>
      <c r="D1184" s="166"/>
    </row>
    <row r="1185" spans="1:4" ht="20.100000000000001" customHeight="1">
      <c r="A1185" s="146" t="s">
        <v>862</v>
      </c>
      <c r="B1185" s="146">
        <v>0</v>
      </c>
      <c r="C1185" s="146"/>
      <c r="D1185" s="166"/>
    </row>
    <row r="1186" spans="1:4" ht="20.100000000000001" customHeight="1">
      <c r="A1186" s="146" t="s">
        <v>863</v>
      </c>
      <c r="B1186" s="146">
        <v>0</v>
      </c>
      <c r="C1186" s="146"/>
      <c r="D1186" s="166"/>
    </row>
    <row r="1187" spans="1:4" ht="20.100000000000001" customHeight="1">
      <c r="A1187" s="172" t="s">
        <v>1288</v>
      </c>
      <c r="B1187" s="172">
        <v>0</v>
      </c>
      <c r="C1187" s="172"/>
      <c r="D1187" s="166"/>
    </row>
    <row r="1188" spans="1:4" ht="20.100000000000001" customHeight="1">
      <c r="A1188" s="168" t="s">
        <v>1289</v>
      </c>
      <c r="B1188" s="168">
        <f>B1201</f>
        <v>47848</v>
      </c>
      <c r="C1188" s="168">
        <f>C1201</f>
        <v>46721</v>
      </c>
      <c r="D1188" s="166">
        <f t="shared" si="18"/>
        <v>1.024</v>
      </c>
    </row>
    <row r="1189" spans="1:4" ht="20.100000000000001" customHeight="1">
      <c r="A1189" s="168" t="s">
        <v>864</v>
      </c>
      <c r="B1189" s="168">
        <v>0</v>
      </c>
      <c r="C1189" s="168">
        <f>SUM(C1190:C1200)</f>
        <v>0</v>
      </c>
      <c r="D1189" s="166"/>
    </row>
    <row r="1190" spans="1:4" ht="20.100000000000001" customHeight="1">
      <c r="A1190" s="146" t="s">
        <v>865</v>
      </c>
      <c r="B1190" s="146">
        <v>0</v>
      </c>
      <c r="C1190" s="146"/>
      <c r="D1190" s="166"/>
    </row>
    <row r="1191" spans="1:4" ht="20.100000000000001" customHeight="1">
      <c r="A1191" s="146" t="s">
        <v>866</v>
      </c>
      <c r="B1191" s="146">
        <v>0</v>
      </c>
      <c r="C1191" s="146"/>
      <c r="D1191" s="166"/>
    </row>
    <row r="1192" spans="1:4" ht="20.100000000000001" customHeight="1">
      <c r="A1192" s="146" t="s">
        <v>867</v>
      </c>
      <c r="B1192" s="146">
        <v>0</v>
      </c>
      <c r="C1192" s="146"/>
      <c r="D1192" s="166"/>
    </row>
    <row r="1193" spans="1:4" ht="20.100000000000001" customHeight="1">
      <c r="A1193" s="146" t="s">
        <v>868</v>
      </c>
      <c r="B1193" s="146">
        <v>0</v>
      </c>
      <c r="C1193" s="146"/>
      <c r="D1193" s="166"/>
    </row>
    <row r="1194" spans="1:4" ht="20.100000000000001" customHeight="1">
      <c r="A1194" s="146" t="s">
        <v>869</v>
      </c>
      <c r="B1194" s="146">
        <v>0</v>
      </c>
      <c r="C1194" s="146"/>
      <c r="D1194" s="166"/>
    </row>
    <row r="1195" spans="1:4" ht="20.100000000000001" customHeight="1">
      <c r="A1195" s="146" t="s">
        <v>870</v>
      </c>
      <c r="B1195" s="146">
        <v>0</v>
      </c>
      <c r="C1195" s="146"/>
      <c r="D1195" s="166"/>
    </row>
    <row r="1196" spans="1:4" ht="20.100000000000001" customHeight="1">
      <c r="A1196" s="146" t="s">
        <v>871</v>
      </c>
      <c r="B1196" s="146">
        <v>0</v>
      </c>
      <c r="C1196" s="146"/>
      <c r="D1196" s="166"/>
    </row>
    <row r="1197" spans="1:4" ht="20.100000000000001" customHeight="1">
      <c r="A1197" s="146" t="s">
        <v>872</v>
      </c>
      <c r="B1197" s="146">
        <v>0</v>
      </c>
      <c r="C1197" s="146"/>
      <c r="D1197" s="166"/>
    </row>
    <row r="1198" spans="1:4" ht="20.100000000000001" customHeight="1">
      <c r="A1198" s="146" t="s">
        <v>873</v>
      </c>
      <c r="B1198" s="146">
        <v>0</v>
      </c>
      <c r="C1198" s="146"/>
      <c r="D1198" s="166"/>
    </row>
    <row r="1199" spans="1:4" ht="20.100000000000001" customHeight="1">
      <c r="A1199" s="172" t="s">
        <v>1290</v>
      </c>
      <c r="B1199" s="172">
        <v>0</v>
      </c>
      <c r="C1199" s="172"/>
      <c r="D1199" s="166"/>
    </row>
    <row r="1200" spans="1:4" ht="20.100000000000001" customHeight="1">
      <c r="A1200" s="146" t="s">
        <v>874</v>
      </c>
      <c r="B1200" s="146">
        <v>0</v>
      </c>
      <c r="C1200" s="146"/>
      <c r="D1200" s="166"/>
    </row>
    <row r="1201" spans="1:4" ht="20.100000000000001" customHeight="1">
      <c r="A1201" s="168" t="s">
        <v>875</v>
      </c>
      <c r="B1201" s="168">
        <f>SUM(B1202:B1204)</f>
        <v>47848</v>
      </c>
      <c r="C1201" s="168">
        <f>SUM(C1202:C1204)</f>
        <v>46721</v>
      </c>
      <c r="D1201" s="166">
        <f t="shared" si="18"/>
        <v>1.024</v>
      </c>
    </row>
    <row r="1202" spans="1:4" ht="20.100000000000001" customHeight="1">
      <c r="A1202" s="146" t="s">
        <v>876</v>
      </c>
      <c r="B1202" s="146">
        <f>39896-1728</f>
        <v>38168</v>
      </c>
      <c r="C1202" s="146">
        <v>37178</v>
      </c>
      <c r="D1202" s="166">
        <f t="shared" si="18"/>
        <v>1.0269999999999999</v>
      </c>
    </row>
    <row r="1203" spans="1:4" ht="20.100000000000001" customHeight="1">
      <c r="A1203" s="146" t="s">
        <v>877</v>
      </c>
      <c r="B1203" s="146">
        <f>10263-583</f>
        <v>9680</v>
      </c>
      <c r="C1203" s="146">
        <v>9543</v>
      </c>
      <c r="D1203" s="166">
        <f t="shared" si="18"/>
        <v>1.014</v>
      </c>
    </row>
    <row r="1204" spans="1:4" ht="20.100000000000001" customHeight="1">
      <c r="A1204" s="146" t="s">
        <v>878</v>
      </c>
      <c r="B1204" s="146">
        <v>0</v>
      </c>
      <c r="C1204" s="146"/>
      <c r="D1204" s="166"/>
    </row>
    <row r="1205" spans="1:4" ht="20.100000000000001" customHeight="1">
      <c r="A1205" s="146" t="s">
        <v>879</v>
      </c>
      <c r="B1205" s="146">
        <v>0</v>
      </c>
      <c r="C1205" s="146"/>
      <c r="D1205" s="166"/>
    </row>
    <row r="1206" spans="1:4" ht="20.100000000000001" customHeight="1">
      <c r="A1206" s="146" t="s">
        <v>880</v>
      </c>
      <c r="B1206" s="146">
        <v>0</v>
      </c>
      <c r="C1206" s="146"/>
      <c r="D1206" s="166"/>
    </row>
    <row r="1207" spans="1:4" ht="20.100000000000001" customHeight="1">
      <c r="A1207" s="146" t="s">
        <v>881</v>
      </c>
      <c r="B1207" s="146">
        <v>0</v>
      </c>
      <c r="C1207" s="146"/>
      <c r="D1207" s="166"/>
    </row>
    <row r="1208" spans="1:4" ht="20.100000000000001" customHeight="1">
      <c r="A1208" s="146" t="s">
        <v>882</v>
      </c>
      <c r="B1208" s="146">
        <v>0</v>
      </c>
      <c r="C1208" s="146"/>
      <c r="D1208" s="166"/>
    </row>
    <row r="1209" spans="1:4" ht="20.100000000000001" customHeight="1">
      <c r="A1209" s="168" t="s">
        <v>1291</v>
      </c>
      <c r="B1209" s="168">
        <f>B1210+B1234</f>
        <v>4507</v>
      </c>
      <c r="C1209" s="168">
        <f>C1210+C1234</f>
        <v>5398</v>
      </c>
      <c r="D1209" s="166">
        <f t="shared" si="18"/>
        <v>0.83499999999999996</v>
      </c>
    </row>
    <row r="1210" spans="1:4" ht="20.100000000000001" customHeight="1">
      <c r="A1210" s="168" t="s">
        <v>1292</v>
      </c>
      <c r="B1210" s="168">
        <f>SUM(B1211:B1227)</f>
        <v>84</v>
      </c>
      <c r="C1210" s="168">
        <f>SUM(C1211:C1227)</f>
        <v>76</v>
      </c>
      <c r="D1210" s="166">
        <f t="shared" si="18"/>
        <v>1.105</v>
      </c>
    </row>
    <row r="1211" spans="1:4" ht="20.100000000000001" customHeight="1">
      <c r="A1211" s="146" t="s">
        <v>66</v>
      </c>
      <c r="B1211" s="146">
        <v>0</v>
      </c>
      <c r="C1211" s="146"/>
      <c r="D1211" s="166"/>
    </row>
    <row r="1212" spans="1:4" ht="20.100000000000001" customHeight="1">
      <c r="A1212" s="146" t="s">
        <v>67</v>
      </c>
      <c r="B1212" s="146">
        <v>0</v>
      </c>
      <c r="C1212" s="146"/>
      <c r="D1212" s="166"/>
    </row>
    <row r="1213" spans="1:4" ht="20.100000000000001" customHeight="1">
      <c r="A1213" s="146" t="s">
        <v>68</v>
      </c>
      <c r="B1213" s="146">
        <v>0</v>
      </c>
      <c r="C1213" s="146"/>
      <c r="D1213" s="166"/>
    </row>
    <row r="1214" spans="1:4" ht="20.100000000000001" customHeight="1">
      <c r="A1214" s="146" t="s">
        <v>1293</v>
      </c>
      <c r="B1214" s="146">
        <v>0</v>
      </c>
      <c r="C1214" s="146"/>
      <c r="D1214" s="166"/>
    </row>
    <row r="1215" spans="1:4" ht="20.100000000000001" customHeight="1">
      <c r="A1215" s="146" t="s">
        <v>883</v>
      </c>
      <c r="B1215" s="146">
        <v>0</v>
      </c>
      <c r="C1215" s="146"/>
      <c r="D1215" s="166"/>
    </row>
    <row r="1216" spans="1:4" ht="20.100000000000001" customHeight="1">
      <c r="A1216" s="146" t="s">
        <v>884</v>
      </c>
      <c r="B1216" s="146">
        <v>0</v>
      </c>
      <c r="C1216" s="146"/>
      <c r="D1216" s="166"/>
    </row>
    <row r="1217" spans="1:4" ht="20.100000000000001" customHeight="1">
      <c r="A1217" s="146" t="s">
        <v>885</v>
      </c>
      <c r="B1217" s="146">
        <v>0</v>
      </c>
      <c r="C1217" s="146"/>
      <c r="D1217" s="166"/>
    </row>
    <row r="1218" spans="1:4" ht="20.100000000000001" customHeight="1">
      <c r="A1218" s="146" t="s">
        <v>886</v>
      </c>
      <c r="B1218" s="146">
        <v>0</v>
      </c>
      <c r="C1218" s="146">
        <v>0</v>
      </c>
      <c r="D1218" s="166"/>
    </row>
    <row r="1219" spans="1:4" ht="20.100000000000001" customHeight="1">
      <c r="A1219" s="146" t="s">
        <v>887</v>
      </c>
      <c r="B1219" s="146">
        <v>0</v>
      </c>
      <c r="C1219" s="146"/>
      <c r="D1219" s="166"/>
    </row>
    <row r="1220" spans="1:4" ht="20.100000000000001" customHeight="1">
      <c r="A1220" s="146" t="s">
        <v>888</v>
      </c>
      <c r="B1220" s="146">
        <v>0</v>
      </c>
      <c r="C1220" s="146"/>
      <c r="D1220" s="166"/>
    </row>
    <row r="1221" spans="1:4" ht="20.100000000000001" customHeight="1">
      <c r="A1221" s="146" t="s">
        <v>889</v>
      </c>
      <c r="B1221" s="146">
        <v>0</v>
      </c>
      <c r="C1221" s="146"/>
      <c r="D1221" s="166"/>
    </row>
    <row r="1222" spans="1:4" ht="20.100000000000001" customHeight="1">
      <c r="A1222" s="146" t="s">
        <v>890</v>
      </c>
      <c r="B1222" s="146">
        <v>0</v>
      </c>
      <c r="C1222" s="146"/>
      <c r="D1222" s="166"/>
    </row>
    <row r="1223" spans="1:4" ht="20.100000000000001" customHeight="1">
      <c r="A1223" s="146" t="s">
        <v>891</v>
      </c>
      <c r="B1223" s="146">
        <v>0</v>
      </c>
      <c r="C1223" s="146"/>
      <c r="D1223" s="166"/>
    </row>
    <row r="1224" spans="1:4" ht="20.100000000000001" customHeight="1">
      <c r="A1224" s="146" t="s">
        <v>892</v>
      </c>
      <c r="B1224" s="146">
        <v>0</v>
      </c>
      <c r="C1224" s="146"/>
      <c r="D1224" s="166"/>
    </row>
    <row r="1225" spans="1:4" ht="20.100000000000001" customHeight="1">
      <c r="A1225" s="146" t="s">
        <v>893</v>
      </c>
      <c r="B1225" s="146">
        <v>0</v>
      </c>
      <c r="C1225" s="146"/>
      <c r="D1225" s="166"/>
    </row>
    <row r="1226" spans="1:4" ht="20.100000000000001" customHeight="1">
      <c r="A1226" s="146" t="s">
        <v>75</v>
      </c>
      <c r="B1226" s="146">
        <v>84</v>
      </c>
      <c r="C1226" s="146">
        <v>76</v>
      </c>
      <c r="D1226" s="166">
        <f t="shared" ref="D1226:D1281" si="19">B1226/C1226</f>
        <v>1.105</v>
      </c>
    </row>
    <row r="1227" spans="1:4" ht="20.100000000000001" customHeight="1">
      <c r="A1227" s="146" t="s">
        <v>1294</v>
      </c>
      <c r="B1227" s="146">
        <v>0</v>
      </c>
      <c r="C1227" s="146"/>
      <c r="D1227" s="166"/>
    </row>
    <row r="1228" spans="1:4" ht="20.100000000000001" customHeight="1">
      <c r="A1228" s="146" t="s">
        <v>894</v>
      </c>
      <c r="B1228" s="146">
        <v>0</v>
      </c>
      <c r="C1228" s="146"/>
      <c r="D1228" s="166"/>
    </row>
    <row r="1229" spans="1:4" ht="20.100000000000001" customHeight="1">
      <c r="A1229" s="146" t="s">
        <v>895</v>
      </c>
      <c r="B1229" s="146">
        <v>0</v>
      </c>
      <c r="C1229" s="146"/>
      <c r="D1229" s="166"/>
    </row>
    <row r="1230" spans="1:4" ht="20.100000000000001" customHeight="1">
      <c r="A1230" s="146" t="s">
        <v>1295</v>
      </c>
      <c r="B1230" s="146">
        <v>0</v>
      </c>
      <c r="C1230" s="146"/>
      <c r="D1230" s="166"/>
    </row>
    <row r="1231" spans="1:4" ht="20.100000000000001" customHeight="1">
      <c r="A1231" s="146" t="s">
        <v>896</v>
      </c>
      <c r="B1231" s="146">
        <v>0</v>
      </c>
      <c r="C1231" s="146"/>
      <c r="D1231" s="166"/>
    </row>
    <row r="1232" spans="1:4" ht="20.100000000000001" customHeight="1">
      <c r="A1232" s="172" t="s">
        <v>1296</v>
      </c>
      <c r="B1232" s="172">
        <v>0</v>
      </c>
      <c r="C1232" s="172"/>
      <c r="D1232" s="166"/>
    </row>
    <row r="1233" spans="1:4" ht="20.100000000000001" customHeight="1">
      <c r="A1233" s="146" t="s">
        <v>897</v>
      </c>
      <c r="B1233" s="146">
        <v>0</v>
      </c>
      <c r="C1233" s="146"/>
      <c r="D1233" s="166"/>
    </row>
    <row r="1234" spans="1:4" ht="20.100000000000001" customHeight="1">
      <c r="A1234" s="168" t="s">
        <v>898</v>
      </c>
      <c r="B1234" s="168">
        <f>SUM(B1235:B1240)</f>
        <v>4423</v>
      </c>
      <c r="C1234" s="168">
        <f>SUM(C1235:C1240)</f>
        <v>5322</v>
      </c>
      <c r="D1234" s="166">
        <f t="shared" si="19"/>
        <v>0.83099999999999996</v>
      </c>
    </row>
    <row r="1235" spans="1:4" ht="20.100000000000001" customHeight="1">
      <c r="A1235" s="146" t="s">
        <v>899</v>
      </c>
      <c r="B1235" s="146">
        <v>3528</v>
      </c>
      <c r="C1235" s="146">
        <v>3763</v>
      </c>
      <c r="D1235" s="166">
        <f t="shared" si="19"/>
        <v>0.93799999999999994</v>
      </c>
    </row>
    <row r="1236" spans="1:4" ht="20.100000000000001" customHeight="1">
      <c r="A1236" s="146" t="s">
        <v>900</v>
      </c>
      <c r="B1236" s="146">
        <v>0</v>
      </c>
      <c r="C1236" s="146"/>
      <c r="D1236" s="166"/>
    </row>
    <row r="1237" spans="1:4" ht="20.100000000000001" customHeight="1">
      <c r="A1237" s="146" t="s">
        <v>1297</v>
      </c>
      <c r="B1237" s="146">
        <v>336</v>
      </c>
      <c r="C1237" s="146">
        <v>602</v>
      </c>
      <c r="D1237" s="166">
        <f t="shared" si="19"/>
        <v>0.55800000000000005</v>
      </c>
    </row>
    <row r="1238" spans="1:4" ht="20.100000000000001" customHeight="1">
      <c r="A1238" s="146" t="s">
        <v>901</v>
      </c>
      <c r="B1238" s="146">
        <v>0</v>
      </c>
      <c r="C1238" s="146"/>
      <c r="D1238" s="166"/>
    </row>
    <row r="1239" spans="1:4" ht="20.100000000000001" customHeight="1">
      <c r="A1239" s="146" t="s">
        <v>902</v>
      </c>
      <c r="B1239" s="146">
        <v>50</v>
      </c>
      <c r="C1239" s="146">
        <v>957</v>
      </c>
      <c r="D1239" s="166">
        <f t="shared" si="19"/>
        <v>5.1999999999999998E-2</v>
      </c>
    </row>
    <row r="1240" spans="1:4" ht="20.100000000000001" customHeight="1">
      <c r="A1240" s="146" t="s">
        <v>903</v>
      </c>
      <c r="B1240" s="146">
        <v>509</v>
      </c>
      <c r="C1240" s="146"/>
      <c r="D1240" s="166"/>
    </row>
    <row r="1241" spans="1:4" ht="20.100000000000001" customHeight="1">
      <c r="A1241" s="146" t="s">
        <v>904</v>
      </c>
      <c r="B1241" s="146">
        <v>0</v>
      </c>
      <c r="C1241" s="146"/>
      <c r="D1241" s="166"/>
    </row>
    <row r="1242" spans="1:4" ht="20.100000000000001" customHeight="1">
      <c r="A1242" s="146" t="s">
        <v>905</v>
      </c>
      <c r="B1242" s="146">
        <v>0</v>
      </c>
      <c r="C1242" s="146"/>
      <c r="D1242" s="166"/>
    </row>
    <row r="1243" spans="1:4" ht="20.100000000000001" customHeight="1">
      <c r="A1243" s="146" t="s">
        <v>906</v>
      </c>
      <c r="B1243" s="146">
        <v>0</v>
      </c>
      <c r="C1243" s="146"/>
      <c r="D1243" s="166"/>
    </row>
    <row r="1244" spans="1:4" ht="20.100000000000001" customHeight="1">
      <c r="A1244" s="146" t="s">
        <v>907</v>
      </c>
      <c r="B1244" s="146">
        <v>0</v>
      </c>
      <c r="C1244" s="146"/>
      <c r="D1244" s="166"/>
    </row>
    <row r="1245" spans="1:4" ht="20.100000000000001" customHeight="1">
      <c r="A1245" s="146" t="s">
        <v>908</v>
      </c>
      <c r="B1245" s="146">
        <v>0</v>
      </c>
      <c r="C1245" s="146"/>
      <c r="D1245" s="166"/>
    </row>
    <row r="1246" spans="1:4" ht="20.100000000000001" customHeight="1">
      <c r="A1246" s="146" t="s">
        <v>909</v>
      </c>
      <c r="B1246" s="146">
        <v>0</v>
      </c>
      <c r="C1246" s="146"/>
      <c r="D1246" s="166"/>
    </row>
    <row r="1247" spans="1:4" ht="20.100000000000001" customHeight="1">
      <c r="A1247" s="146" t="s">
        <v>910</v>
      </c>
      <c r="B1247" s="146">
        <v>0</v>
      </c>
      <c r="C1247" s="146"/>
      <c r="D1247" s="166"/>
    </row>
    <row r="1248" spans="1:4" ht="20.100000000000001" customHeight="1">
      <c r="A1248" s="146" t="s">
        <v>911</v>
      </c>
      <c r="B1248" s="146">
        <v>0</v>
      </c>
      <c r="C1248" s="146"/>
      <c r="D1248" s="166"/>
    </row>
    <row r="1249" spans="1:4" ht="20.100000000000001" customHeight="1">
      <c r="A1249" s="146" t="s">
        <v>912</v>
      </c>
      <c r="B1249" s="146">
        <v>0</v>
      </c>
      <c r="C1249" s="146"/>
      <c r="D1249" s="166"/>
    </row>
    <row r="1250" spans="1:4" ht="20.100000000000001" customHeight="1">
      <c r="A1250" s="146" t="s">
        <v>913</v>
      </c>
      <c r="B1250" s="146">
        <v>0</v>
      </c>
      <c r="C1250" s="146"/>
      <c r="D1250" s="166"/>
    </row>
    <row r="1251" spans="1:4" ht="20.100000000000001" customHeight="1">
      <c r="A1251" s="146" t="s">
        <v>914</v>
      </c>
      <c r="B1251" s="146">
        <v>509</v>
      </c>
      <c r="C1251" s="146"/>
      <c r="D1251" s="166"/>
    </row>
    <row r="1252" spans="1:4" ht="20.100000000000001" customHeight="1">
      <c r="A1252" s="146" t="s">
        <v>915</v>
      </c>
      <c r="B1252" s="146">
        <v>0</v>
      </c>
      <c r="C1252" s="146"/>
      <c r="D1252" s="166"/>
    </row>
    <row r="1253" spans="1:4" ht="20.100000000000001" customHeight="1">
      <c r="A1253" s="168" t="s">
        <v>1298</v>
      </c>
      <c r="B1253" s="168">
        <f>SUM(B1254,B1265,B1280,B1293,B1297)</f>
        <v>5012</v>
      </c>
      <c r="C1253" s="168">
        <f>SUM(C1254,C1265,C1280,C1293,C1297)</f>
        <v>4729</v>
      </c>
      <c r="D1253" s="166">
        <f t="shared" si="19"/>
        <v>1.06</v>
      </c>
    </row>
    <row r="1254" spans="1:4" ht="20.100000000000001" customHeight="1">
      <c r="A1254" s="168" t="s">
        <v>916</v>
      </c>
      <c r="B1254" s="168">
        <v>1634</v>
      </c>
      <c r="C1254" s="168">
        <f>SUM(C1255:C1264)</f>
        <v>1745</v>
      </c>
      <c r="D1254" s="166">
        <f t="shared" si="19"/>
        <v>0.93600000000000005</v>
      </c>
    </row>
    <row r="1255" spans="1:4" ht="20.100000000000001" customHeight="1">
      <c r="A1255" s="146" t="s">
        <v>66</v>
      </c>
      <c r="B1255" s="146">
        <v>274</v>
      </c>
      <c r="C1255" s="146">
        <v>262</v>
      </c>
      <c r="D1255" s="166">
        <f t="shared" si="19"/>
        <v>1.046</v>
      </c>
    </row>
    <row r="1256" spans="1:4" ht="20.100000000000001" customHeight="1">
      <c r="A1256" s="146" t="s">
        <v>67</v>
      </c>
      <c r="B1256" s="146">
        <v>1</v>
      </c>
      <c r="C1256" s="146">
        <v>4</v>
      </c>
      <c r="D1256" s="166">
        <f t="shared" si="19"/>
        <v>0.25</v>
      </c>
    </row>
    <row r="1257" spans="1:4" ht="20.100000000000001" customHeight="1">
      <c r="A1257" s="146" t="s">
        <v>68</v>
      </c>
      <c r="B1257" s="146">
        <v>0</v>
      </c>
      <c r="C1257" s="146"/>
      <c r="D1257" s="166"/>
    </row>
    <row r="1258" spans="1:4" ht="20.100000000000001" customHeight="1">
      <c r="A1258" s="146" t="s">
        <v>917</v>
      </c>
      <c r="B1258" s="146">
        <v>0</v>
      </c>
      <c r="C1258" s="146"/>
      <c r="D1258" s="166"/>
    </row>
    <row r="1259" spans="1:4" ht="20.100000000000001" customHeight="1">
      <c r="A1259" s="146" t="s">
        <v>918</v>
      </c>
      <c r="B1259" s="146">
        <v>0</v>
      </c>
      <c r="C1259" s="146"/>
      <c r="D1259" s="166"/>
    </row>
    <row r="1260" spans="1:4" ht="20.100000000000001" customHeight="1">
      <c r="A1260" s="146" t="s">
        <v>919</v>
      </c>
      <c r="B1260" s="146">
        <v>200</v>
      </c>
      <c r="C1260" s="146">
        <v>200</v>
      </c>
      <c r="D1260" s="166">
        <f t="shared" si="19"/>
        <v>1</v>
      </c>
    </row>
    <row r="1261" spans="1:4" ht="20.100000000000001" customHeight="1">
      <c r="A1261" s="146" t="s">
        <v>920</v>
      </c>
      <c r="B1261" s="146">
        <v>0</v>
      </c>
      <c r="C1261" s="146">
        <v>302</v>
      </c>
      <c r="D1261" s="166"/>
    </row>
    <row r="1262" spans="1:4" ht="20.100000000000001" customHeight="1">
      <c r="A1262" s="146" t="s">
        <v>921</v>
      </c>
      <c r="B1262" s="146">
        <v>301</v>
      </c>
      <c r="C1262" s="146">
        <v>303</v>
      </c>
      <c r="D1262" s="166">
        <f t="shared" si="19"/>
        <v>0.99299999999999999</v>
      </c>
    </row>
    <row r="1263" spans="1:4" ht="20.100000000000001" customHeight="1">
      <c r="A1263" s="146" t="s">
        <v>75</v>
      </c>
      <c r="B1263" s="146">
        <v>308</v>
      </c>
      <c r="C1263" s="146">
        <v>674</v>
      </c>
      <c r="D1263" s="166">
        <f t="shared" si="19"/>
        <v>0.45700000000000002</v>
      </c>
    </row>
    <row r="1264" spans="1:4" ht="20.100000000000001" customHeight="1">
      <c r="A1264" s="146" t="s">
        <v>922</v>
      </c>
      <c r="B1264" s="146">
        <v>550</v>
      </c>
      <c r="C1264" s="146"/>
      <c r="D1264" s="166"/>
    </row>
    <row r="1265" spans="1:4" ht="20.100000000000001" customHeight="1">
      <c r="A1265" s="168" t="s">
        <v>1299</v>
      </c>
      <c r="B1265" s="168">
        <v>3271</v>
      </c>
      <c r="C1265" s="168">
        <f>SUM(C1266:C1271)</f>
        <v>2863</v>
      </c>
      <c r="D1265" s="166">
        <f t="shared" si="19"/>
        <v>1.143</v>
      </c>
    </row>
    <row r="1266" spans="1:4" ht="20.100000000000001" customHeight="1">
      <c r="A1266" s="146" t="s">
        <v>66</v>
      </c>
      <c r="B1266" s="146">
        <v>0</v>
      </c>
      <c r="C1266" s="146"/>
      <c r="D1266" s="166"/>
    </row>
    <row r="1267" spans="1:4" ht="20.100000000000001" customHeight="1">
      <c r="A1267" s="146" t="s">
        <v>67</v>
      </c>
      <c r="B1267" s="146">
        <v>0</v>
      </c>
      <c r="C1267" s="146"/>
      <c r="D1267" s="166"/>
    </row>
    <row r="1268" spans="1:4" ht="20.100000000000001" customHeight="1">
      <c r="A1268" s="146" t="s">
        <v>68</v>
      </c>
      <c r="B1268" s="146">
        <v>0</v>
      </c>
      <c r="C1268" s="146"/>
      <c r="D1268" s="166"/>
    </row>
    <row r="1269" spans="1:4" ht="20.100000000000001" customHeight="1">
      <c r="A1269" s="146" t="s">
        <v>923</v>
      </c>
      <c r="B1269" s="146">
        <v>3271</v>
      </c>
      <c r="C1269" s="146">
        <v>2863</v>
      </c>
      <c r="D1269" s="166">
        <f t="shared" si="19"/>
        <v>1.143</v>
      </c>
    </row>
    <row r="1270" spans="1:4" ht="20.100000000000001" customHeight="1">
      <c r="A1270" s="172" t="s">
        <v>75</v>
      </c>
      <c r="B1270" s="172">
        <v>0</v>
      </c>
      <c r="C1270" s="172"/>
      <c r="D1270" s="166"/>
    </row>
    <row r="1271" spans="1:4" ht="20.100000000000001" customHeight="1">
      <c r="A1271" s="146" t="s">
        <v>1300</v>
      </c>
      <c r="B1271" s="146">
        <v>0</v>
      </c>
      <c r="C1271" s="146"/>
      <c r="D1271" s="166"/>
    </row>
    <row r="1272" spans="1:4" ht="20.100000000000001" customHeight="1">
      <c r="A1272" s="146" t="s">
        <v>1301</v>
      </c>
      <c r="B1272" s="146">
        <v>0</v>
      </c>
      <c r="C1272" s="146"/>
      <c r="D1272" s="166"/>
    </row>
    <row r="1273" spans="1:4" ht="20.100000000000001" customHeight="1">
      <c r="A1273" s="146" t="s">
        <v>66</v>
      </c>
      <c r="B1273" s="146">
        <v>0</v>
      </c>
      <c r="C1273" s="146"/>
      <c r="D1273" s="166"/>
    </row>
    <row r="1274" spans="1:4" ht="20.100000000000001" customHeight="1">
      <c r="A1274" s="146" t="s">
        <v>67</v>
      </c>
      <c r="B1274" s="146">
        <v>0</v>
      </c>
      <c r="C1274" s="146"/>
      <c r="D1274" s="166"/>
    </row>
    <row r="1275" spans="1:4" ht="20.100000000000001" customHeight="1">
      <c r="A1275" s="146" t="s">
        <v>68</v>
      </c>
      <c r="B1275" s="146">
        <v>0</v>
      </c>
      <c r="C1275" s="146"/>
      <c r="D1275" s="166"/>
    </row>
    <row r="1276" spans="1:4" ht="20.100000000000001" customHeight="1">
      <c r="A1276" s="146" t="s">
        <v>1302</v>
      </c>
      <c r="B1276" s="146">
        <v>0</v>
      </c>
      <c r="C1276" s="146"/>
      <c r="D1276" s="166"/>
    </row>
    <row r="1277" spans="1:4" ht="20.100000000000001" customHeight="1">
      <c r="A1277" s="146" t="s">
        <v>1303</v>
      </c>
      <c r="B1277" s="146">
        <v>0</v>
      </c>
      <c r="C1277" s="146"/>
      <c r="D1277" s="166"/>
    </row>
    <row r="1278" spans="1:4" ht="20.100000000000001" customHeight="1">
      <c r="A1278" s="146" t="s">
        <v>75</v>
      </c>
      <c r="B1278" s="146">
        <v>0</v>
      </c>
      <c r="C1278" s="146"/>
      <c r="D1278" s="166"/>
    </row>
    <row r="1279" spans="1:4" ht="20.100000000000001" customHeight="1">
      <c r="A1279" s="146" t="s">
        <v>1304</v>
      </c>
      <c r="B1279" s="146">
        <v>0</v>
      </c>
      <c r="C1279" s="146"/>
      <c r="D1279" s="166"/>
    </row>
    <row r="1280" spans="1:4" ht="20.100000000000001" customHeight="1">
      <c r="A1280" s="168" t="s">
        <v>924</v>
      </c>
      <c r="B1280" s="168">
        <v>107</v>
      </c>
      <c r="C1280" s="168">
        <f>SUM(C1281:C1292)</f>
        <v>121</v>
      </c>
      <c r="D1280" s="166">
        <f t="shared" si="19"/>
        <v>0.88400000000000001</v>
      </c>
    </row>
    <row r="1281" spans="1:4" ht="20.100000000000001" customHeight="1">
      <c r="A1281" s="146" t="s">
        <v>66</v>
      </c>
      <c r="B1281" s="146">
        <v>99</v>
      </c>
      <c r="C1281" s="146">
        <v>121</v>
      </c>
      <c r="D1281" s="166">
        <f t="shared" si="19"/>
        <v>0.81799999999999995</v>
      </c>
    </row>
    <row r="1282" spans="1:4">
      <c r="A1282" s="146" t="s">
        <v>67</v>
      </c>
      <c r="B1282" s="146">
        <v>0</v>
      </c>
      <c r="C1282" s="146"/>
      <c r="D1282" s="166"/>
    </row>
    <row r="1283" spans="1:4">
      <c r="A1283" s="146" t="s">
        <v>68</v>
      </c>
      <c r="B1283" s="146">
        <v>0</v>
      </c>
      <c r="C1283" s="146"/>
      <c r="D1283" s="166"/>
    </row>
    <row r="1284" spans="1:4">
      <c r="A1284" s="146" t="s">
        <v>925</v>
      </c>
      <c r="B1284" s="146">
        <v>8</v>
      </c>
      <c r="C1284" s="146"/>
      <c r="D1284" s="166"/>
    </row>
    <row r="1285" spans="1:4">
      <c r="A1285" s="146" t="s">
        <v>926</v>
      </c>
      <c r="B1285" s="146">
        <v>0</v>
      </c>
      <c r="C1285" s="146"/>
      <c r="D1285" s="166"/>
    </row>
    <row r="1286" spans="1:4">
      <c r="A1286" s="146" t="s">
        <v>927</v>
      </c>
      <c r="B1286" s="146">
        <v>0</v>
      </c>
      <c r="C1286" s="146"/>
      <c r="D1286" s="166"/>
    </row>
    <row r="1287" spans="1:4">
      <c r="A1287" s="146" t="s">
        <v>928</v>
      </c>
      <c r="B1287" s="146">
        <v>0</v>
      </c>
      <c r="C1287" s="146"/>
      <c r="D1287" s="166"/>
    </row>
    <row r="1288" spans="1:4">
      <c r="A1288" s="146" t="s">
        <v>929</v>
      </c>
      <c r="B1288" s="146">
        <v>0</v>
      </c>
      <c r="C1288" s="146"/>
      <c r="D1288" s="166"/>
    </row>
    <row r="1289" spans="1:4">
      <c r="A1289" s="146" t="s">
        <v>930</v>
      </c>
      <c r="B1289" s="146">
        <v>0</v>
      </c>
      <c r="C1289" s="146"/>
      <c r="D1289" s="166"/>
    </row>
    <row r="1290" spans="1:4">
      <c r="A1290" s="146" t="s">
        <v>931</v>
      </c>
      <c r="B1290" s="146">
        <v>0</v>
      </c>
      <c r="C1290" s="146"/>
      <c r="D1290" s="166"/>
    </row>
    <row r="1291" spans="1:4">
      <c r="A1291" s="146" t="s">
        <v>1305</v>
      </c>
      <c r="B1291" s="146">
        <v>0</v>
      </c>
      <c r="C1291" s="146"/>
      <c r="D1291" s="166"/>
    </row>
    <row r="1292" spans="1:4">
      <c r="A1292" s="146" t="s">
        <v>932</v>
      </c>
      <c r="B1292" s="146">
        <v>0</v>
      </c>
      <c r="C1292" s="146"/>
      <c r="D1292" s="166"/>
    </row>
    <row r="1293" spans="1:4">
      <c r="A1293" s="168" t="s">
        <v>933</v>
      </c>
      <c r="B1293" s="168">
        <v>0</v>
      </c>
      <c r="C1293" s="168">
        <f>SUM(C1294:C1296)</f>
        <v>0</v>
      </c>
      <c r="D1293" s="166"/>
    </row>
    <row r="1294" spans="1:4">
      <c r="A1294" s="146" t="s">
        <v>934</v>
      </c>
      <c r="B1294" s="146">
        <v>0</v>
      </c>
      <c r="C1294" s="146"/>
      <c r="D1294" s="166"/>
    </row>
    <row r="1295" spans="1:4">
      <c r="A1295" s="146" t="s">
        <v>935</v>
      </c>
      <c r="B1295" s="146">
        <v>0</v>
      </c>
      <c r="C1295" s="146"/>
      <c r="D1295" s="166"/>
    </row>
    <row r="1296" spans="1:4">
      <c r="A1296" s="146" t="s">
        <v>936</v>
      </c>
      <c r="B1296" s="146">
        <v>0</v>
      </c>
      <c r="C1296" s="146">
        <v>0</v>
      </c>
      <c r="D1296" s="166"/>
    </row>
    <row r="1297" spans="1:4">
      <c r="A1297" s="168" t="s">
        <v>937</v>
      </c>
      <c r="B1297" s="168">
        <v>0</v>
      </c>
      <c r="C1297" s="168">
        <f>SUM(C1298:C1300)</f>
        <v>0</v>
      </c>
      <c r="D1297" s="166"/>
    </row>
    <row r="1298" spans="1:4">
      <c r="A1298" s="146" t="s">
        <v>938</v>
      </c>
      <c r="B1298" s="146">
        <v>0</v>
      </c>
      <c r="C1298" s="146"/>
      <c r="D1298" s="166"/>
    </row>
    <row r="1299" spans="1:4">
      <c r="A1299" s="146" t="s">
        <v>939</v>
      </c>
      <c r="B1299" s="146">
        <v>0</v>
      </c>
      <c r="C1299" s="146"/>
      <c r="D1299" s="166"/>
    </row>
    <row r="1300" spans="1:4">
      <c r="A1300" s="146" t="s">
        <v>940</v>
      </c>
      <c r="B1300" s="146">
        <v>0</v>
      </c>
      <c r="C1300" s="146"/>
      <c r="D1300" s="166"/>
    </row>
    <row r="1301" spans="1:4">
      <c r="A1301" s="146" t="s">
        <v>941</v>
      </c>
      <c r="B1301" s="146">
        <v>0</v>
      </c>
      <c r="C1301" s="146"/>
      <c r="D1301" s="166"/>
    </row>
    <row r="1302" spans="1:4">
      <c r="A1302" s="172" t="s">
        <v>1306</v>
      </c>
      <c r="B1302" s="172">
        <v>0</v>
      </c>
      <c r="C1302" s="172"/>
      <c r="D1302" s="166"/>
    </row>
    <row r="1303" spans="1:4">
      <c r="A1303" s="168" t="s">
        <v>1307</v>
      </c>
      <c r="B1303" s="168">
        <f>30000-5500</f>
        <v>24500</v>
      </c>
      <c r="C1303" s="168">
        <v>24000</v>
      </c>
      <c r="D1303" s="166">
        <f t="shared" ref="D1303:D1335" si="20">B1303/C1303</f>
        <v>1.0209999999999999</v>
      </c>
    </row>
    <row r="1304" spans="1:4">
      <c r="A1304" s="167" t="s">
        <v>1308</v>
      </c>
      <c r="B1304" s="167">
        <f>B1305+B1307</f>
        <v>33075</v>
      </c>
      <c r="C1304" s="167">
        <f>C1305+C1307</f>
        <v>26856</v>
      </c>
      <c r="D1304" s="166">
        <f t="shared" si="20"/>
        <v>1.232</v>
      </c>
    </row>
    <row r="1305" spans="1:4">
      <c r="A1305" s="179" t="s">
        <v>1309</v>
      </c>
      <c r="B1305" s="179">
        <f>B1306</f>
        <v>31510</v>
      </c>
      <c r="C1305" s="179">
        <v>25381</v>
      </c>
      <c r="D1305" s="166">
        <f t="shared" si="20"/>
        <v>1.2410000000000001</v>
      </c>
    </row>
    <row r="1306" spans="1:4">
      <c r="A1306" s="182" t="s">
        <v>1309</v>
      </c>
      <c r="B1306" s="182">
        <f>35444-3934</f>
        <v>31510</v>
      </c>
      <c r="C1306" s="182">
        <v>25381</v>
      </c>
      <c r="D1306" s="166">
        <f t="shared" si="20"/>
        <v>1.2410000000000001</v>
      </c>
    </row>
    <row r="1307" spans="1:4">
      <c r="A1307" s="179" t="s">
        <v>828</v>
      </c>
      <c r="B1307" s="179">
        <f>B1308</f>
        <v>1565</v>
      </c>
      <c r="C1307" s="179">
        <f>C1308</f>
        <v>1475</v>
      </c>
      <c r="D1307" s="166">
        <f t="shared" si="20"/>
        <v>1.0609999999999999</v>
      </c>
    </row>
    <row r="1308" spans="1:4">
      <c r="A1308" s="182" t="s">
        <v>1216</v>
      </c>
      <c r="B1308" s="182">
        <f>51565-50000</f>
        <v>1565</v>
      </c>
      <c r="C1308" s="182">
        <v>1475</v>
      </c>
      <c r="D1308" s="166">
        <f t="shared" si="20"/>
        <v>1.0609999999999999</v>
      </c>
    </row>
    <row r="1309" spans="1:4">
      <c r="A1309" s="168" t="s">
        <v>1310</v>
      </c>
      <c r="B1309" s="168">
        <v>29355</v>
      </c>
      <c r="C1309" s="168">
        <f>C1310</f>
        <v>27850</v>
      </c>
      <c r="D1309" s="166">
        <f t="shared" si="20"/>
        <v>1.054</v>
      </c>
    </row>
    <row r="1310" spans="1:4">
      <c r="A1310" s="168" t="s">
        <v>942</v>
      </c>
      <c r="B1310" s="168">
        <v>29355</v>
      </c>
      <c r="C1310" s="168">
        <f>SUM(C1311:C1314)</f>
        <v>27850</v>
      </c>
      <c r="D1310" s="166">
        <f t="shared" si="20"/>
        <v>1.054</v>
      </c>
    </row>
    <row r="1311" spans="1:4">
      <c r="A1311" s="146" t="s">
        <v>943</v>
      </c>
      <c r="B1311" s="146">
        <v>29355</v>
      </c>
      <c r="C1311" s="146">
        <v>27850</v>
      </c>
      <c r="D1311" s="166">
        <f t="shared" si="20"/>
        <v>1.054</v>
      </c>
    </row>
    <row r="1312" spans="1:4">
      <c r="A1312" s="146" t="s">
        <v>944</v>
      </c>
      <c r="B1312" s="146">
        <v>0</v>
      </c>
      <c r="C1312" s="146"/>
      <c r="D1312" s="166"/>
    </row>
    <row r="1313" spans="1:4">
      <c r="A1313" s="146" t="s">
        <v>945</v>
      </c>
      <c r="B1313" s="146">
        <v>0</v>
      </c>
      <c r="C1313" s="146"/>
      <c r="D1313" s="166"/>
    </row>
    <row r="1314" spans="1:4">
      <c r="A1314" s="146" t="s">
        <v>946</v>
      </c>
      <c r="B1314" s="146">
        <v>0</v>
      </c>
      <c r="C1314" s="146"/>
      <c r="D1314" s="166"/>
    </row>
    <row r="1315" spans="1:4">
      <c r="A1315" s="146" t="s">
        <v>1311</v>
      </c>
      <c r="B1315" s="146">
        <v>0</v>
      </c>
      <c r="C1315" s="146"/>
      <c r="D1315" s="166"/>
    </row>
    <row r="1316" spans="1:4">
      <c r="A1316" s="146" t="s">
        <v>947</v>
      </c>
      <c r="B1316" s="146">
        <v>0</v>
      </c>
      <c r="C1316" s="146"/>
      <c r="D1316" s="166"/>
    </row>
    <row r="1317" spans="1:4">
      <c r="A1317" s="179"/>
      <c r="B1317" s="179"/>
      <c r="C1317" s="179"/>
      <c r="D1317" s="166"/>
    </row>
    <row r="1318" spans="1:4">
      <c r="A1318" s="179"/>
      <c r="B1318" s="179"/>
      <c r="C1318" s="179"/>
      <c r="D1318" s="166"/>
    </row>
    <row r="1319" spans="1:4">
      <c r="A1319" s="174" t="s">
        <v>47</v>
      </c>
      <c r="B1319" s="174">
        <f>SUM(B5,B237,B277,B296,B386,B438,B494,B551,B679,B754,B831,B854,B961,B1019,B1083,B1103,B1133,B1143,B1188,B1209,B1253,B1303,B1309,B1304)</f>
        <v>1231172</v>
      </c>
      <c r="C1319" s="174">
        <f>SUM(C5,C237,C277,C296,C386,C438,C494,C551,C679,C754,C831,C854,C961,C1019,C1083,C1103,C1133,C1143,C1188,C1209,C1253,C1303,C1309,C1304)</f>
        <v>1094170</v>
      </c>
      <c r="D1319" s="166">
        <f t="shared" si="20"/>
        <v>1.125</v>
      </c>
    </row>
    <row r="1320" spans="1:4">
      <c r="A1320" s="179" t="s">
        <v>48</v>
      </c>
      <c r="B1320" s="179">
        <v>47927</v>
      </c>
      <c r="C1320" s="179">
        <v>105004</v>
      </c>
      <c r="D1320" s="166">
        <f t="shared" si="20"/>
        <v>0.45600000000000002</v>
      </c>
    </row>
    <row r="1321" spans="1:4">
      <c r="A1321" s="120" t="s">
        <v>49</v>
      </c>
      <c r="B1321" s="120">
        <f>SUM(B1326+B1322)</f>
        <v>54517</v>
      </c>
      <c r="C1321" s="120">
        <f>SUM(C1326+C1322)</f>
        <v>43569</v>
      </c>
      <c r="D1321" s="166">
        <f t="shared" si="20"/>
        <v>1.2509999999999999</v>
      </c>
    </row>
    <row r="1322" spans="1:4">
      <c r="A1322" s="120" t="s">
        <v>50</v>
      </c>
      <c r="B1322" s="120"/>
      <c r="C1322" s="120"/>
      <c r="D1322" s="166"/>
    </row>
    <row r="1323" spans="1:4">
      <c r="A1323" s="120" t="s">
        <v>948</v>
      </c>
      <c r="B1323" s="120"/>
      <c r="C1323" s="120"/>
      <c r="D1323" s="166"/>
    </row>
    <row r="1324" spans="1:4">
      <c r="A1324" s="120" t="s">
        <v>949</v>
      </c>
      <c r="B1324" s="120"/>
      <c r="C1324" s="120"/>
      <c r="D1324" s="166"/>
    </row>
    <row r="1325" spans="1:4">
      <c r="A1325" s="120" t="s">
        <v>950</v>
      </c>
      <c r="B1325" s="120"/>
      <c r="C1325" s="120"/>
      <c r="D1325" s="166"/>
    </row>
    <row r="1326" spans="1:4">
      <c r="A1326" s="120" t="s">
        <v>54</v>
      </c>
      <c r="B1326" s="120">
        <v>54517</v>
      </c>
      <c r="C1326" s="120">
        <v>43569</v>
      </c>
      <c r="D1326" s="166">
        <f t="shared" si="20"/>
        <v>1.2509999999999999</v>
      </c>
    </row>
    <row r="1327" spans="1:4">
      <c r="A1327" s="120" t="s">
        <v>55</v>
      </c>
      <c r="B1327" s="120"/>
      <c r="C1327" s="120"/>
      <c r="D1327" s="166"/>
    </row>
    <row r="1328" spans="1:4">
      <c r="A1328" s="120" t="s">
        <v>56</v>
      </c>
      <c r="B1328" s="120"/>
      <c r="C1328" s="120"/>
      <c r="D1328" s="166"/>
    </row>
    <row r="1329" spans="1:4">
      <c r="A1329" s="120" t="s">
        <v>57</v>
      </c>
      <c r="B1329" s="120"/>
      <c r="C1329" s="120"/>
      <c r="D1329" s="166"/>
    </row>
    <row r="1330" spans="1:4">
      <c r="A1330" s="120" t="s">
        <v>58</v>
      </c>
      <c r="B1330" s="120"/>
      <c r="C1330" s="120"/>
      <c r="D1330" s="166"/>
    </row>
    <row r="1331" spans="1:4">
      <c r="A1331" s="120" t="s">
        <v>59</v>
      </c>
      <c r="B1331" s="120"/>
      <c r="C1331" s="120"/>
      <c r="D1331" s="166"/>
    </row>
    <row r="1332" spans="1:4">
      <c r="A1332" s="120" t="s">
        <v>60</v>
      </c>
      <c r="B1332" s="120"/>
      <c r="C1332" s="120"/>
      <c r="D1332" s="166"/>
    </row>
    <row r="1333" spans="1:4">
      <c r="A1333" s="120" t="s">
        <v>61</v>
      </c>
      <c r="B1333" s="120"/>
      <c r="C1333" s="120"/>
      <c r="D1333" s="166"/>
    </row>
    <row r="1334" spans="1:4">
      <c r="A1334" s="120" t="s">
        <v>62</v>
      </c>
      <c r="B1334" s="120"/>
      <c r="C1334" s="120"/>
      <c r="D1334" s="166"/>
    </row>
    <row r="1335" spans="1:4">
      <c r="A1335" s="132" t="s">
        <v>47</v>
      </c>
      <c r="B1335" s="132">
        <f>B1319+B1321+B1320</f>
        <v>1333616</v>
      </c>
      <c r="C1335" s="132">
        <f>C1319+C1321+C1320</f>
        <v>1242743</v>
      </c>
      <c r="D1335" s="166">
        <f t="shared" si="20"/>
        <v>1.073</v>
      </c>
    </row>
  </sheetData>
  <mergeCells count="1">
    <mergeCell ref="A2:D2"/>
  </mergeCells>
  <phoneticPr fontId="7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0" sqref="C10"/>
    </sheetView>
  </sheetViews>
  <sheetFormatPr defaultColWidth="9" defaultRowHeight="11.25"/>
  <cols>
    <col min="1" max="1" width="37.625" style="78" customWidth="1"/>
    <col min="2" max="2" width="28.25" style="78" customWidth="1"/>
    <col min="3" max="3" width="20.75" style="79" customWidth="1"/>
    <col min="4" max="244" width="9" style="78"/>
    <col min="245" max="245" width="20.125" style="78" customWidth="1"/>
    <col min="246" max="246" width="9.625" style="78" customWidth="1"/>
    <col min="247" max="247" width="8.625" style="78" customWidth="1"/>
    <col min="248" max="248" width="8.875" style="78" customWidth="1"/>
    <col min="249" max="251" width="7.625" style="78" customWidth="1"/>
    <col min="252" max="252" width="8.125" style="78" customWidth="1"/>
    <col min="253" max="253" width="7.625" style="78" customWidth="1"/>
    <col min="254" max="254" width="9" style="78" customWidth="1"/>
    <col min="255" max="500" width="9" style="78"/>
    <col min="501" max="501" width="20.125" style="78" customWidth="1"/>
    <col min="502" max="502" width="9.625" style="78" customWidth="1"/>
    <col min="503" max="503" width="8.625" style="78" customWidth="1"/>
    <col min="504" max="504" width="8.875" style="78" customWidth="1"/>
    <col min="505" max="507" width="7.625" style="78" customWidth="1"/>
    <col min="508" max="508" width="8.125" style="78" customWidth="1"/>
    <col min="509" max="509" width="7.625" style="78" customWidth="1"/>
    <col min="510" max="510" width="9" style="78" customWidth="1"/>
    <col min="511" max="756" width="9" style="78"/>
    <col min="757" max="757" width="20.125" style="78" customWidth="1"/>
    <col min="758" max="758" width="9.625" style="78" customWidth="1"/>
    <col min="759" max="759" width="8.625" style="78" customWidth="1"/>
    <col min="760" max="760" width="8.875" style="78" customWidth="1"/>
    <col min="761" max="763" width="7.625" style="78" customWidth="1"/>
    <col min="764" max="764" width="8.125" style="78" customWidth="1"/>
    <col min="765" max="765" width="7.625" style="78" customWidth="1"/>
    <col min="766" max="766" width="9" style="78" customWidth="1"/>
    <col min="767" max="1012" width="9" style="78"/>
    <col min="1013" max="1013" width="20.125" style="78" customWidth="1"/>
    <col min="1014" max="1014" width="9.625" style="78" customWidth="1"/>
    <col min="1015" max="1015" width="8.625" style="78" customWidth="1"/>
    <col min="1016" max="1016" width="8.875" style="78" customWidth="1"/>
    <col min="1017" max="1019" width="7.625" style="78" customWidth="1"/>
    <col min="1020" max="1020" width="8.125" style="78" customWidth="1"/>
    <col min="1021" max="1021" width="7.625" style="78" customWidth="1"/>
    <col min="1022" max="1022" width="9" style="78" customWidth="1"/>
    <col min="1023" max="1268" width="9" style="78"/>
    <col min="1269" max="1269" width="20.125" style="78" customWidth="1"/>
    <col min="1270" max="1270" width="9.625" style="78" customWidth="1"/>
    <col min="1271" max="1271" width="8.625" style="78" customWidth="1"/>
    <col min="1272" max="1272" width="8.875" style="78" customWidth="1"/>
    <col min="1273" max="1275" width="7.625" style="78" customWidth="1"/>
    <col min="1276" max="1276" width="8.125" style="78" customWidth="1"/>
    <col min="1277" max="1277" width="7.625" style="78" customWidth="1"/>
    <col min="1278" max="1278" width="9" style="78" customWidth="1"/>
    <col min="1279" max="1524" width="9" style="78"/>
    <col min="1525" max="1525" width="20.125" style="78" customWidth="1"/>
    <col min="1526" max="1526" width="9.625" style="78" customWidth="1"/>
    <col min="1527" max="1527" width="8.625" style="78" customWidth="1"/>
    <col min="1528" max="1528" width="8.875" style="78" customWidth="1"/>
    <col min="1529" max="1531" width="7.625" style="78" customWidth="1"/>
    <col min="1532" max="1532" width="8.125" style="78" customWidth="1"/>
    <col min="1533" max="1533" width="7.625" style="78" customWidth="1"/>
    <col min="1534" max="1534" width="9" style="78" customWidth="1"/>
    <col min="1535" max="1780" width="9" style="78"/>
    <col min="1781" max="1781" width="20.125" style="78" customWidth="1"/>
    <col min="1782" max="1782" width="9.625" style="78" customWidth="1"/>
    <col min="1783" max="1783" width="8.625" style="78" customWidth="1"/>
    <col min="1784" max="1784" width="8.875" style="78" customWidth="1"/>
    <col min="1785" max="1787" width="7.625" style="78" customWidth="1"/>
    <col min="1788" max="1788" width="8.125" style="78" customWidth="1"/>
    <col min="1789" max="1789" width="7.625" style="78" customWidth="1"/>
    <col min="1790" max="1790" width="9" style="78" customWidth="1"/>
    <col min="1791" max="2036" width="9" style="78"/>
    <col min="2037" max="2037" width="20.125" style="78" customWidth="1"/>
    <col min="2038" max="2038" width="9.625" style="78" customWidth="1"/>
    <col min="2039" max="2039" width="8.625" style="78" customWidth="1"/>
    <col min="2040" max="2040" width="8.875" style="78" customWidth="1"/>
    <col min="2041" max="2043" width="7.625" style="78" customWidth="1"/>
    <col min="2044" max="2044" width="8.125" style="78" customWidth="1"/>
    <col min="2045" max="2045" width="7.625" style="78" customWidth="1"/>
    <col min="2046" max="2046" width="9" style="78" customWidth="1"/>
    <col min="2047" max="2292" width="9" style="78"/>
    <col min="2293" max="2293" width="20.125" style="78" customWidth="1"/>
    <col min="2294" max="2294" width="9.625" style="78" customWidth="1"/>
    <col min="2295" max="2295" width="8.625" style="78" customWidth="1"/>
    <col min="2296" max="2296" width="8.875" style="78" customWidth="1"/>
    <col min="2297" max="2299" width="7.625" style="78" customWidth="1"/>
    <col min="2300" max="2300" width="8.125" style="78" customWidth="1"/>
    <col min="2301" max="2301" width="7.625" style="78" customWidth="1"/>
    <col min="2302" max="2302" width="9" style="78" customWidth="1"/>
    <col min="2303" max="2548" width="9" style="78"/>
    <col min="2549" max="2549" width="20.125" style="78" customWidth="1"/>
    <col min="2550" max="2550" width="9.625" style="78" customWidth="1"/>
    <col min="2551" max="2551" width="8.625" style="78" customWidth="1"/>
    <col min="2552" max="2552" width="8.875" style="78" customWidth="1"/>
    <col min="2553" max="2555" width="7.625" style="78" customWidth="1"/>
    <col min="2556" max="2556" width="8.125" style="78" customWidth="1"/>
    <col min="2557" max="2557" width="7.625" style="78" customWidth="1"/>
    <col min="2558" max="2558" width="9" style="78" customWidth="1"/>
    <col min="2559" max="2804" width="9" style="78"/>
    <col min="2805" max="2805" width="20.125" style="78" customWidth="1"/>
    <col min="2806" max="2806" width="9.625" style="78" customWidth="1"/>
    <col min="2807" max="2807" width="8.625" style="78" customWidth="1"/>
    <col min="2808" max="2808" width="8.875" style="78" customWidth="1"/>
    <col min="2809" max="2811" width="7.625" style="78" customWidth="1"/>
    <col min="2812" max="2812" width="8.125" style="78" customWidth="1"/>
    <col min="2813" max="2813" width="7.625" style="78" customWidth="1"/>
    <col min="2814" max="2814" width="9" style="78" customWidth="1"/>
    <col min="2815" max="3060" width="9" style="78"/>
    <col min="3061" max="3061" width="20.125" style="78" customWidth="1"/>
    <col min="3062" max="3062" width="9.625" style="78" customWidth="1"/>
    <col min="3063" max="3063" width="8.625" style="78" customWidth="1"/>
    <col min="3064" max="3064" width="8.875" style="78" customWidth="1"/>
    <col min="3065" max="3067" width="7.625" style="78" customWidth="1"/>
    <col min="3068" max="3068" width="8.125" style="78" customWidth="1"/>
    <col min="3069" max="3069" width="7.625" style="78" customWidth="1"/>
    <col min="3070" max="3070" width="9" style="78" customWidth="1"/>
    <col min="3071" max="3316" width="9" style="78"/>
    <col min="3317" max="3317" width="20.125" style="78" customWidth="1"/>
    <col min="3318" max="3318" width="9.625" style="78" customWidth="1"/>
    <col min="3319" max="3319" width="8.625" style="78" customWidth="1"/>
    <col min="3320" max="3320" width="8.875" style="78" customWidth="1"/>
    <col min="3321" max="3323" width="7.625" style="78" customWidth="1"/>
    <col min="3324" max="3324" width="8.125" style="78" customWidth="1"/>
    <col min="3325" max="3325" width="7.625" style="78" customWidth="1"/>
    <col min="3326" max="3326" width="9" style="78" customWidth="1"/>
    <col min="3327" max="3572" width="9" style="78"/>
    <col min="3573" max="3573" width="20.125" style="78" customWidth="1"/>
    <col min="3574" max="3574" width="9.625" style="78" customWidth="1"/>
    <col min="3575" max="3575" width="8.625" style="78" customWidth="1"/>
    <col min="3576" max="3576" width="8.875" style="78" customWidth="1"/>
    <col min="3577" max="3579" width="7.625" style="78" customWidth="1"/>
    <col min="3580" max="3580" width="8.125" style="78" customWidth="1"/>
    <col min="3581" max="3581" width="7.625" style="78" customWidth="1"/>
    <col min="3582" max="3582" width="9" style="78" customWidth="1"/>
    <col min="3583" max="3828" width="9" style="78"/>
    <col min="3829" max="3829" width="20.125" style="78" customWidth="1"/>
    <col min="3830" max="3830" width="9.625" style="78" customWidth="1"/>
    <col min="3831" max="3831" width="8.625" style="78" customWidth="1"/>
    <col min="3832" max="3832" width="8.875" style="78" customWidth="1"/>
    <col min="3833" max="3835" width="7.625" style="78" customWidth="1"/>
    <col min="3836" max="3836" width="8.125" style="78" customWidth="1"/>
    <col min="3837" max="3837" width="7.625" style="78" customWidth="1"/>
    <col min="3838" max="3838" width="9" style="78" customWidth="1"/>
    <col min="3839" max="4084" width="9" style="78"/>
    <col min="4085" max="4085" width="20.125" style="78" customWidth="1"/>
    <col min="4086" max="4086" width="9.625" style="78" customWidth="1"/>
    <col min="4087" max="4087" width="8.625" style="78" customWidth="1"/>
    <col min="4088" max="4088" width="8.875" style="78" customWidth="1"/>
    <col min="4089" max="4091" width="7.625" style="78" customWidth="1"/>
    <col min="4092" max="4092" width="8.125" style="78" customWidth="1"/>
    <col min="4093" max="4093" width="7.625" style="78" customWidth="1"/>
    <col min="4094" max="4094" width="9" style="78" customWidth="1"/>
    <col min="4095" max="4340" width="9" style="78"/>
    <col min="4341" max="4341" width="20.125" style="78" customWidth="1"/>
    <col min="4342" max="4342" width="9.625" style="78" customWidth="1"/>
    <col min="4343" max="4343" width="8.625" style="78" customWidth="1"/>
    <col min="4344" max="4344" width="8.875" style="78" customWidth="1"/>
    <col min="4345" max="4347" width="7.625" style="78" customWidth="1"/>
    <col min="4348" max="4348" width="8.125" style="78" customWidth="1"/>
    <col min="4349" max="4349" width="7.625" style="78" customWidth="1"/>
    <col min="4350" max="4350" width="9" style="78" customWidth="1"/>
    <col min="4351" max="4596" width="9" style="78"/>
    <col min="4597" max="4597" width="20.125" style="78" customWidth="1"/>
    <col min="4598" max="4598" width="9.625" style="78" customWidth="1"/>
    <col min="4599" max="4599" width="8.625" style="78" customWidth="1"/>
    <col min="4600" max="4600" width="8.875" style="78" customWidth="1"/>
    <col min="4601" max="4603" width="7.625" style="78" customWidth="1"/>
    <col min="4604" max="4604" width="8.125" style="78" customWidth="1"/>
    <col min="4605" max="4605" width="7.625" style="78" customWidth="1"/>
    <col min="4606" max="4606" width="9" style="78" customWidth="1"/>
    <col min="4607" max="4852" width="9" style="78"/>
    <col min="4853" max="4853" width="20.125" style="78" customWidth="1"/>
    <col min="4854" max="4854" width="9.625" style="78" customWidth="1"/>
    <col min="4855" max="4855" width="8.625" style="78" customWidth="1"/>
    <col min="4856" max="4856" width="8.875" style="78" customWidth="1"/>
    <col min="4857" max="4859" width="7.625" style="78" customWidth="1"/>
    <col min="4860" max="4860" width="8.125" style="78" customWidth="1"/>
    <col min="4861" max="4861" width="7.625" style="78" customWidth="1"/>
    <col min="4862" max="4862" width="9" style="78" customWidth="1"/>
    <col min="4863" max="5108" width="9" style="78"/>
    <col min="5109" max="5109" width="20.125" style="78" customWidth="1"/>
    <col min="5110" max="5110" width="9.625" style="78" customWidth="1"/>
    <col min="5111" max="5111" width="8.625" style="78" customWidth="1"/>
    <col min="5112" max="5112" width="8.875" style="78" customWidth="1"/>
    <col min="5113" max="5115" width="7.625" style="78" customWidth="1"/>
    <col min="5116" max="5116" width="8.125" style="78" customWidth="1"/>
    <col min="5117" max="5117" width="7.625" style="78" customWidth="1"/>
    <col min="5118" max="5118" width="9" style="78" customWidth="1"/>
    <col min="5119" max="5364" width="9" style="78"/>
    <col min="5365" max="5365" width="20.125" style="78" customWidth="1"/>
    <col min="5366" max="5366" width="9.625" style="78" customWidth="1"/>
    <col min="5367" max="5367" width="8.625" style="78" customWidth="1"/>
    <col min="5368" max="5368" width="8.875" style="78" customWidth="1"/>
    <col min="5369" max="5371" width="7.625" style="78" customWidth="1"/>
    <col min="5372" max="5372" width="8.125" style="78" customWidth="1"/>
    <col min="5373" max="5373" width="7.625" style="78" customWidth="1"/>
    <col min="5374" max="5374" width="9" style="78" customWidth="1"/>
    <col min="5375" max="5620" width="9" style="78"/>
    <col min="5621" max="5621" width="20.125" style="78" customWidth="1"/>
    <col min="5622" max="5622" width="9.625" style="78" customWidth="1"/>
    <col min="5623" max="5623" width="8.625" style="78" customWidth="1"/>
    <col min="5624" max="5624" width="8.875" style="78" customWidth="1"/>
    <col min="5625" max="5627" width="7.625" style="78" customWidth="1"/>
    <col min="5628" max="5628" width="8.125" style="78" customWidth="1"/>
    <col min="5629" max="5629" width="7.625" style="78" customWidth="1"/>
    <col min="5630" max="5630" width="9" style="78" customWidth="1"/>
    <col min="5631" max="5876" width="9" style="78"/>
    <col min="5877" max="5877" width="20.125" style="78" customWidth="1"/>
    <col min="5878" max="5878" width="9.625" style="78" customWidth="1"/>
    <col min="5879" max="5879" width="8.625" style="78" customWidth="1"/>
    <col min="5880" max="5880" width="8.875" style="78" customWidth="1"/>
    <col min="5881" max="5883" width="7.625" style="78" customWidth="1"/>
    <col min="5884" max="5884" width="8.125" style="78" customWidth="1"/>
    <col min="5885" max="5885" width="7.625" style="78" customWidth="1"/>
    <col min="5886" max="5886" width="9" style="78" customWidth="1"/>
    <col min="5887" max="6132" width="9" style="78"/>
    <col min="6133" max="6133" width="20.125" style="78" customWidth="1"/>
    <col min="6134" max="6134" width="9.625" style="78" customWidth="1"/>
    <col min="6135" max="6135" width="8.625" style="78" customWidth="1"/>
    <col min="6136" max="6136" width="8.875" style="78" customWidth="1"/>
    <col min="6137" max="6139" width="7.625" style="78" customWidth="1"/>
    <col min="6140" max="6140" width="8.125" style="78" customWidth="1"/>
    <col min="6141" max="6141" width="7.625" style="78" customWidth="1"/>
    <col min="6142" max="6142" width="9" style="78" customWidth="1"/>
    <col min="6143" max="6388" width="9" style="78"/>
    <col min="6389" max="6389" width="20.125" style="78" customWidth="1"/>
    <col min="6390" max="6390" width="9.625" style="78" customWidth="1"/>
    <col min="6391" max="6391" width="8.625" style="78" customWidth="1"/>
    <col min="6392" max="6392" width="8.875" style="78" customWidth="1"/>
    <col min="6393" max="6395" width="7.625" style="78" customWidth="1"/>
    <col min="6396" max="6396" width="8.125" style="78" customWidth="1"/>
    <col min="6397" max="6397" width="7.625" style="78" customWidth="1"/>
    <col min="6398" max="6398" width="9" style="78" customWidth="1"/>
    <col min="6399" max="6644" width="9" style="78"/>
    <col min="6645" max="6645" width="20.125" style="78" customWidth="1"/>
    <col min="6646" max="6646" width="9.625" style="78" customWidth="1"/>
    <col min="6647" max="6647" width="8.625" style="78" customWidth="1"/>
    <col min="6648" max="6648" width="8.875" style="78" customWidth="1"/>
    <col min="6649" max="6651" width="7.625" style="78" customWidth="1"/>
    <col min="6652" max="6652" width="8.125" style="78" customWidth="1"/>
    <col min="6653" max="6653" width="7.625" style="78" customWidth="1"/>
    <col min="6654" max="6654" width="9" style="78" customWidth="1"/>
    <col min="6655" max="6900" width="9" style="78"/>
    <col min="6901" max="6901" width="20.125" style="78" customWidth="1"/>
    <col min="6902" max="6902" width="9.625" style="78" customWidth="1"/>
    <col min="6903" max="6903" width="8.625" style="78" customWidth="1"/>
    <col min="6904" max="6904" width="8.875" style="78" customWidth="1"/>
    <col min="6905" max="6907" width="7.625" style="78" customWidth="1"/>
    <col min="6908" max="6908" width="8.125" style="78" customWidth="1"/>
    <col min="6909" max="6909" width="7.625" style="78" customWidth="1"/>
    <col min="6910" max="6910" width="9" style="78" customWidth="1"/>
    <col min="6911" max="7156" width="9" style="78"/>
    <col min="7157" max="7157" width="20.125" style="78" customWidth="1"/>
    <col min="7158" max="7158" width="9.625" style="78" customWidth="1"/>
    <col min="7159" max="7159" width="8.625" style="78" customWidth="1"/>
    <col min="7160" max="7160" width="8.875" style="78" customWidth="1"/>
    <col min="7161" max="7163" width="7.625" style="78" customWidth="1"/>
    <col min="7164" max="7164" width="8.125" style="78" customWidth="1"/>
    <col min="7165" max="7165" width="7.625" style="78" customWidth="1"/>
    <col min="7166" max="7166" width="9" style="78" customWidth="1"/>
    <col min="7167" max="7412" width="9" style="78"/>
    <col min="7413" max="7413" width="20.125" style="78" customWidth="1"/>
    <col min="7414" max="7414" width="9.625" style="78" customWidth="1"/>
    <col min="7415" max="7415" width="8.625" style="78" customWidth="1"/>
    <col min="7416" max="7416" width="8.875" style="78" customWidth="1"/>
    <col min="7417" max="7419" width="7.625" style="78" customWidth="1"/>
    <col min="7420" max="7420" width="8.125" style="78" customWidth="1"/>
    <col min="7421" max="7421" width="7.625" style="78" customWidth="1"/>
    <col min="7422" max="7422" width="9" style="78" customWidth="1"/>
    <col min="7423" max="7668" width="9" style="78"/>
    <col min="7669" max="7669" width="20.125" style="78" customWidth="1"/>
    <col min="7670" max="7670" width="9.625" style="78" customWidth="1"/>
    <col min="7671" max="7671" width="8.625" style="78" customWidth="1"/>
    <col min="7672" max="7672" width="8.875" style="78" customWidth="1"/>
    <col min="7673" max="7675" width="7.625" style="78" customWidth="1"/>
    <col min="7676" max="7676" width="8.125" style="78" customWidth="1"/>
    <col min="7677" max="7677" width="7.625" style="78" customWidth="1"/>
    <col min="7678" max="7678" width="9" style="78" customWidth="1"/>
    <col min="7679" max="7924" width="9" style="78"/>
    <col min="7925" max="7925" width="20.125" style="78" customWidth="1"/>
    <col min="7926" max="7926" width="9.625" style="78" customWidth="1"/>
    <col min="7927" max="7927" width="8.625" style="78" customWidth="1"/>
    <col min="7928" max="7928" width="8.875" style="78" customWidth="1"/>
    <col min="7929" max="7931" width="7.625" style="78" customWidth="1"/>
    <col min="7932" max="7932" width="8.125" style="78" customWidth="1"/>
    <col min="7933" max="7933" width="7.625" style="78" customWidth="1"/>
    <col min="7934" max="7934" width="9" style="78" customWidth="1"/>
    <col min="7935" max="8180" width="9" style="78"/>
    <col min="8181" max="8181" width="20.125" style="78" customWidth="1"/>
    <col min="8182" max="8182" width="9.625" style="78" customWidth="1"/>
    <col min="8183" max="8183" width="8.625" style="78" customWidth="1"/>
    <col min="8184" max="8184" width="8.875" style="78" customWidth="1"/>
    <col min="8185" max="8187" width="7.625" style="78" customWidth="1"/>
    <col min="8188" max="8188" width="8.125" style="78" customWidth="1"/>
    <col min="8189" max="8189" width="7.625" style="78" customWidth="1"/>
    <col min="8190" max="8190" width="9" style="78" customWidth="1"/>
    <col min="8191" max="8436" width="9" style="78"/>
    <col min="8437" max="8437" width="20.125" style="78" customWidth="1"/>
    <col min="8438" max="8438" width="9.625" style="78" customWidth="1"/>
    <col min="8439" max="8439" width="8.625" style="78" customWidth="1"/>
    <col min="8440" max="8440" width="8.875" style="78" customWidth="1"/>
    <col min="8441" max="8443" width="7.625" style="78" customWidth="1"/>
    <col min="8444" max="8444" width="8.125" style="78" customWidth="1"/>
    <col min="8445" max="8445" width="7.625" style="78" customWidth="1"/>
    <col min="8446" max="8446" width="9" style="78" customWidth="1"/>
    <col min="8447" max="8692" width="9" style="78"/>
    <col min="8693" max="8693" width="20.125" style="78" customWidth="1"/>
    <col min="8694" max="8694" width="9.625" style="78" customWidth="1"/>
    <col min="8695" max="8695" width="8.625" style="78" customWidth="1"/>
    <col min="8696" max="8696" width="8.875" style="78" customWidth="1"/>
    <col min="8697" max="8699" width="7.625" style="78" customWidth="1"/>
    <col min="8700" max="8700" width="8.125" style="78" customWidth="1"/>
    <col min="8701" max="8701" width="7.625" style="78" customWidth="1"/>
    <col min="8702" max="8702" width="9" style="78" customWidth="1"/>
    <col min="8703" max="8948" width="9" style="78"/>
    <col min="8949" max="8949" width="20.125" style="78" customWidth="1"/>
    <col min="8950" max="8950" width="9.625" style="78" customWidth="1"/>
    <col min="8951" max="8951" width="8.625" style="78" customWidth="1"/>
    <col min="8952" max="8952" width="8.875" style="78" customWidth="1"/>
    <col min="8953" max="8955" width="7.625" style="78" customWidth="1"/>
    <col min="8956" max="8956" width="8.125" style="78" customWidth="1"/>
    <col min="8957" max="8957" width="7.625" style="78" customWidth="1"/>
    <col min="8958" max="8958" width="9" style="78" customWidth="1"/>
    <col min="8959" max="9204" width="9" style="78"/>
    <col min="9205" max="9205" width="20.125" style="78" customWidth="1"/>
    <col min="9206" max="9206" width="9.625" style="78" customWidth="1"/>
    <col min="9207" max="9207" width="8.625" style="78" customWidth="1"/>
    <col min="9208" max="9208" width="8.875" style="78" customWidth="1"/>
    <col min="9209" max="9211" width="7.625" style="78" customWidth="1"/>
    <col min="9212" max="9212" width="8.125" style="78" customWidth="1"/>
    <col min="9213" max="9213" width="7.625" style="78" customWidth="1"/>
    <col min="9214" max="9214" width="9" style="78" customWidth="1"/>
    <col min="9215" max="9460" width="9" style="78"/>
    <col min="9461" max="9461" width="20.125" style="78" customWidth="1"/>
    <col min="9462" max="9462" width="9.625" style="78" customWidth="1"/>
    <col min="9463" max="9463" width="8.625" style="78" customWidth="1"/>
    <col min="9464" max="9464" width="8.875" style="78" customWidth="1"/>
    <col min="9465" max="9467" width="7.625" style="78" customWidth="1"/>
    <col min="9468" max="9468" width="8.125" style="78" customWidth="1"/>
    <col min="9469" max="9469" width="7.625" style="78" customWidth="1"/>
    <col min="9470" max="9470" width="9" style="78" customWidth="1"/>
    <col min="9471" max="9716" width="9" style="78"/>
    <col min="9717" max="9717" width="20.125" style="78" customWidth="1"/>
    <col min="9718" max="9718" width="9.625" style="78" customWidth="1"/>
    <col min="9719" max="9719" width="8.625" style="78" customWidth="1"/>
    <col min="9720" max="9720" width="8.875" style="78" customWidth="1"/>
    <col min="9721" max="9723" width="7.625" style="78" customWidth="1"/>
    <col min="9724" max="9724" width="8.125" style="78" customWidth="1"/>
    <col min="9725" max="9725" width="7.625" style="78" customWidth="1"/>
    <col min="9726" max="9726" width="9" style="78" customWidth="1"/>
    <col min="9727" max="9972" width="9" style="78"/>
    <col min="9973" max="9973" width="20.125" style="78" customWidth="1"/>
    <col min="9974" max="9974" width="9.625" style="78" customWidth="1"/>
    <col min="9975" max="9975" width="8.625" style="78" customWidth="1"/>
    <col min="9976" max="9976" width="8.875" style="78" customWidth="1"/>
    <col min="9977" max="9979" width="7.625" style="78" customWidth="1"/>
    <col min="9980" max="9980" width="8.125" style="78" customWidth="1"/>
    <col min="9981" max="9981" width="7.625" style="78" customWidth="1"/>
    <col min="9982" max="9982" width="9" style="78" customWidth="1"/>
    <col min="9983" max="10228" width="9" style="78"/>
    <col min="10229" max="10229" width="20.125" style="78" customWidth="1"/>
    <col min="10230" max="10230" width="9.625" style="78" customWidth="1"/>
    <col min="10231" max="10231" width="8.625" style="78" customWidth="1"/>
    <col min="10232" max="10232" width="8.875" style="78" customWidth="1"/>
    <col min="10233" max="10235" width="7.625" style="78" customWidth="1"/>
    <col min="10236" max="10236" width="8.125" style="78" customWidth="1"/>
    <col min="10237" max="10237" width="7.625" style="78" customWidth="1"/>
    <col min="10238" max="10238" width="9" style="78" customWidth="1"/>
    <col min="10239" max="10484" width="9" style="78"/>
    <col min="10485" max="10485" width="20.125" style="78" customWidth="1"/>
    <col min="10486" max="10486" width="9.625" style="78" customWidth="1"/>
    <col min="10487" max="10487" width="8.625" style="78" customWidth="1"/>
    <col min="10488" max="10488" width="8.875" style="78" customWidth="1"/>
    <col min="10489" max="10491" width="7.625" style="78" customWidth="1"/>
    <col min="10492" max="10492" width="8.125" style="78" customWidth="1"/>
    <col min="10493" max="10493" width="7.625" style="78" customWidth="1"/>
    <col min="10494" max="10494" width="9" style="78" customWidth="1"/>
    <col min="10495" max="10740" width="9" style="78"/>
    <col min="10741" max="10741" width="20.125" style="78" customWidth="1"/>
    <col min="10742" max="10742" width="9.625" style="78" customWidth="1"/>
    <col min="10743" max="10743" width="8.625" style="78" customWidth="1"/>
    <col min="10744" max="10744" width="8.875" style="78" customWidth="1"/>
    <col min="10745" max="10747" width="7.625" style="78" customWidth="1"/>
    <col min="10748" max="10748" width="8.125" style="78" customWidth="1"/>
    <col min="10749" max="10749" width="7.625" style="78" customWidth="1"/>
    <col min="10750" max="10750" width="9" style="78" customWidth="1"/>
    <col min="10751" max="10996" width="9" style="78"/>
    <col min="10997" max="10997" width="20.125" style="78" customWidth="1"/>
    <col min="10998" max="10998" width="9.625" style="78" customWidth="1"/>
    <col min="10999" max="10999" width="8.625" style="78" customWidth="1"/>
    <col min="11000" max="11000" width="8.875" style="78" customWidth="1"/>
    <col min="11001" max="11003" width="7.625" style="78" customWidth="1"/>
    <col min="11004" max="11004" width="8.125" style="78" customWidth="1"/>
    <col min="11005" max="11005" width="7.625" style="78" customWidth="1"/>
    <col min="11006" max="11006" width="9" style="78" customWidth="1"/>
    <col min="11007" max="11252" width="9" style="78"/>
    <col min="11253" max="11253" width="20.125" style="78" customWidth="1"/>
    <col min="11254" max="11254" width="9.625" style="78" customWidth="1"/>
    <col min="11255" max="11255" width="8.625" style="78" customWidth="1"/>
    <col min="11256" max="11256" width="8.875" style="78" customWidth="1"/>
    <col min="11257" max="11259" width="7.625" style="78" customWidth="1"/>
    <col min="11260" max="11260" width="8.125" style="78" customWidth="1"/>
    <col min="11261" max="11261" width="7.625" style="78" customWidth="1"/>
    <col min="11262" max="11262" width="9" style="78" customWidth="1"/>
    <col min="11263" max="11508" width="9" style="78"/>
    <col min="11509" max="11509" width="20.125" style="78" customWidth="1"/>
    <col min="11510" max="11510" width="9.625" style="78" customWidth="1"/>
    <col min="11511" max="11511" width="8.625" style="78" customWidth="1"/>
    <col min="11512" max="11512" width="8.875" style="78" customWidth="1"/>
    <col min="11513" max="11515" width="7.625" style="78" customWidth="1"/>
    <col min="11516" max="11516" width="8.125" style="78" customWidth="1"/>
    <col min="11517" max="11517" width="7.625" style="78" customWidth="1"/>
    <col min="11518" max="11518" width="9" style="78" customWidth="1"/>
    <col min="11519" max="11764" width="9" style="78"/>
    <col min="11765" max="11765" width="20.125" style="78" customWidth="1"/>
    <col min="11766" max="11766" width="9.625" style="78" customWidth="1"/>
    <col min="11767" max="11767" width="8.625" style="78" customWidth="1"/>
    <col min="11768" max="11768" width="8.875" style="78" customWidth="1"/>
    <col min="11769" max="11771" width="7.625" style="78" customWidth="1"/>
    <col min="11772" max="11772" width="8.125" style="78" customWidth="1"/>
    <col min="11773" max="11773" width="7.625" style="78" customWidth="1"/>
    <col min="11774" max="11774" width="9" style="78" customWidth="1"/>
    <col min="11775" max="12020" width="9" style="78"/>
    <col min="12021" max="12021" width="20.125" style="78" customWidth="1"/>
    <col min="12022" max="12022" width="9.625" style="78" customWidth="1"/>
    <col min="12023" max="12023" width="8.625" style="78" customWidth="1"/>
    <col min="12024" max="12024" width="8.875" style="78" customWidth="1"/>
    <col min="12025" max="12027" width="7.625" style="78" customWidth="1"/>
    <col min="12028" max="12028" width="8.125" style="78" customWidth="1"/>
    <col min="12029" max="12029" width="7.625" style="78" customWidth="1"/>
    <col min="12030" max="12030" width="9" style="78" customWidth="1"/>
    <col min="12031" max="12276" width="9" style="78"/>
    <col min="12277" max="12277" width="20.125" style="78" customWidth="1"/>
    <col min="12278" max="12278" width="9.625" style="78" customWidth="1"/>
    <col min="12279" max="12279" width="8.625" style="78" customWidth="1"/>
    <col min="12280" max="12280" width="8.875" style="78" customWidth="1"/>
    <col min="12281" max="12283" width="7.625" style="78" customWidth="1"/>
    <col min="12284" max="12284" width="8.125" style="78" customWidth="1"/>
    <col min="12285" max="12285" width="7.625" style="78" customWidth="1"/>
    <col min="12286" max="12286" width="9" style="78" customWidth="1"/>
    <col min="12287" max="12532" width="9" style="78"/>
    <col min="12533" max="12533" width="20.125" style="78" customWidth="1"/>
    <col min="12534" max="12534" width="9.625" style="78" customWidth="1"/>
    <col min="12535" max="12535" width="8.625" style="78" customWidth="1"/>
    <col min="12536" max="12536" width="8.875" style="78" customWidth="1"/>
    <col min="12537" max="12539" width="7.625" style="78" customWidth="1"/>
    <col min="12540" max="12540" width="8.125" style="78" customWidth="1"/>
    <col min="12541" max="12541" width="7.625" style="78" customWidth="1"/>
    <col min="12542" max="12542" width="9" style="78" customWidth="1"/>
    <col min="12543" max="12788" width="9" style="78"/>
    <col min="12789" max="12789" width="20.125" style="78" customWidth="1"/>
    <col min="12790" max="12790" width="9.625" style="78" customWidth="1"/>
    <col min="12791" max="12791" width="8.625" style="78" customWidth="1"/>
    <col min="12792" max="12792" width="8.875" style="78" customWidth="1"/>
    <col min="12793" max="12795" width="7.625" style="78" customWidth="1"/>
    <col min="12796" max="12796" width="8.125" style="78" customWidth="1"/>
    <col min="12797" max="12797" width="7.625" style="78" customWidth="1"/>
    <col min="12798" max="12798" width="9" style="78" customWidth="1"/>
    <col min="12799" max="13044" width="9" style="78"/>
    <col min="13045" max="13045" width="20.125" style="78" customWidth="1"/>
    <col min="13046" max="13046" width="9.625" style="78" customWidth="1"/>
    <col min="13047" max="13047" width="8.625" style="78" customWidth="1"/>
    <col min="13048" max="13048" width="8.875" style="78" customWidth="1"/>
    <col min="13049" max="13051" width="7.625" style="78" customWidth="1"/>
    <col min="13052" max="13052" width="8.125" style="78" customWidth="1"/>
    <col min="13053" max="13053" width="7.625" style="78" customWidth="1"/>
    <col min="13054" max="13054" width="9" style="78" customWidth="1"/>
    <col min="13055" max="13300" width="9" style="78"/>
    <col min="13301" max="13301" width="20.125" style="78" customWidth="1"/>
    <col min="13302" max="13302" width="9.625" style="78" customWidth="1"/>
    <col min="13303" max="13303" width="8.625" style="78" customWidth="1"/>
    <col min="13304" max="13304" width="8.875" style="78" customWidth="1"/>
    <col min="13305" max="13307" width="7.625" style="78" customWidth="1"/>
    <col min="13308" max="13308" width="8.125" style="78" customWidth="1"/>
    <col min="13309" max="13309" width="7.625" style="78" customWidth="1"/>
    <col min="13310" max="13310" width="9" style="78" customWidth="1"/>
    <col min="13311" max="13556" width="9" style="78"/>
    <col min="13557" max="13557" width="20.125" style="78" customWidth="1"/>
    <col min="13558" max="13558" width="9.625" style="78" customWidth="1"/>
    <col min="13559" max="13559" width="8.625" style="78" customWidth="1"/>
    <col min="13560" max="13560" width="8.875" style="78" customWidth="1"/>
    <col min="13561" max="13563" width="7.625" style="78" customWidth="1"/>
    <col min="13564" max="13564" width="8.125" style="78" customWidth="1"/>
    <col min="13565" max="13565" width="7.625" style="78" customWidth="1"/>
    <col min="13566" max="13566" width="9" style="78" customWidth="1"/>
    <col min="13567" max="13812" width="9" style="78"/>
    <col min="13813" max="13813" width="20.125" style="78" customWidth="1"/>
    <col min="13814" max="13814" width="9.625" style="78" customWidth="1"/>
    <col min="13815" max="13815" width="8.625" style="78" customWidth="1"/>
    <col min="13816" max="13816" width="8.875" style="78" customWidth="1"/>
    <col min="13817" max="13819" width="7.625" style="78" customWidth="1"/>
    <col min="13820" max="13820" width="8.125" style="78" customWidth="1"/>
    <col min="13821" max="13821" width="7.625" style="78" customWidth="1"/>
    <col min="13822" max="13822" width="9" style="78" customWidth="1"/>
    <col min="13823" max="14068" width="9" style="78"/>
    <col min="14069" max="14069" width="20.125" style="78" customWidth="1"/>
    <col min="14070" max="14070" width="9.625" style="78" customWidth="1"/>
    <col min="14071" max="14071" width="8.625" style="78" customWidth="1"/>
    <col min="14072" max="14072" width="8.875" style="78" customWidth="1"/>
    <col min="14073" max="14075" width="7.625" style="78" customWidth="1"/>
    <col min="14076" max="14076" width="8.125" style="78" customWidth="1"/>
    <col min="14077" max="14077" width="7.625" style="78" customWidth="1"/>
    <col min="14078" max="14078" width="9" style="78" customWidth="1"/>
    <col min="14079" max="14324" width="9" style="78"/>
    <col min="14325" max="14325" width="20.125" style="78" customWidth="1"/>
    <col min="14326" max="14326" width="9.625" style="78" customWidth="1"/>
    <col min="14327" max="14327" width="8.625" style="78" customWidth="1"/>
    <col min="14328" max="14328" width="8.875" style="78" customWidth="1"/>
    <col min="14329" max="14331" width="7.625" style="78" customWidth="1"/>
    <col min="14332" max="14332" width="8.125" style="78" customWidth="1"/>
    <col min="14333" max="14333" width="7.625" style="78" customWidth="1"/>
    <col min="14334" max="14334" width="9" style="78" customWidth="1"/>
    <col min="14335" max="14580" width="9" style="78"/>
    <col min="14581" max="14581" width="20.125" style="78" customWidth="1"/>
    <col min="14582" max="14582" width="9.625" style="78" customWidth="1"/>
    <col min="14583" max="14583" width="8.625" style="78" customWidth="1"/>
    <col min="14584" max="14584" width="8.875" style="78" customWidth="1"/>
    <col min="14585" max="14587" width="7.625" style="78" customWidth="1"/>
    <col min="14588" max="14588" width="8.125" style="78" customWidth="1"/>
    <col min="14589" max="14589" width="7.625" style="78" customWidth="1"/>
    <col min="14590" max="14590" width="9" style="78" customWidth="1"/>
    <col min="14591" max="14836" width="9" style="78"/>
    <col min="14837" max="14837" width="20.125" style="78" customWidth="1"/>
    <col min="14838" max="14838" width="9.625" style="78" customWidth="1"/>
    <col min="14839" max="14839" width="8.625" style="78" customWidth="1"/>
    <col min="14840" max="14840" width="8.875" style="78" customWidth="1"/>
    <col min="14841" max="14843" width="7.625" style="78" customWidth="1"/>
    <col min="14844" max="14844" width="8.125" style="78" customWidth="1"/>
    <col min="14845" max="14845" width="7.625" style="78" customWidth="1"/>
    <col min="14846" max="14846" width="9" style="78" customWidth="1"/>
    <col min="14847" max="15092" width="9" style="78"/>
    <col min="15093" max="15093" width="20.125" style="78" customWidth="1"/>
    <col min="15094" max="15094" width="9.625" style="78" customWidth="1"/>
    <col min="15095" max="15095" width="8.625" style="78" customWidth="1"/>
    <col min="15096" max="15096" width="8.875" style="78" customWidth="1"/>
    <col min="15097" max="15099" width="7.625" style="78" customWidth="1"/>
    <col min="15100" max="15100" width="8.125" style="78" customWidth="1"/>
    <col min="15101" max="15101" width="7.625" style="78" customWidth="1"/>
    <col min="15102" max="15102" width="9" style="78" customWidth="1"/>
    <col min="15103" max="15348" width="9" style="78"/>
    <col min="15349" max="15349" width="20.125" style="78" customWidth="1"/>
    <col min="15350" max="15350" width="9.625" style="78" customWidth="1"/>
    <col min="15351" max="15351" width="8.625" style="78" customWidth="1"/>
    <col min="15352" max="15352" width="8.875" style="78" customWidth="1"/>
    <col min="15353" max="15355" width="7.625" style="78" customWidth="1"/>
    <col min="15356" max="15356" width="8.125" style="78" customWidth="1"/>
    <col min="15357" max="15357" width="7.625" style="78" customWidth="1"/>
    <col min="15358" max="15358" width="9" style="78" customWidth="1"/>
    <col min="15359" max="15604" width="9" style="78"/>
    <col min="15605" max="15605" width="20.125" style="78" customWidth="1"/>
    <col min="15606" max="15606" width="9.625" style="78" customWidth="1"/>
    <col min="15607" max="15607" width="8.625" style="78" customWidth="1"/>
    <col min="15608" max="15608" width="8.875" style="78" customWidth="1"/>
    <col min="15609" max="15611" width="7.625" style="78" customWidth="1"/>
    <col min="15612" max="15612" width="8.125" style="78" customWidth="1"/>
    <col min="15613" max="15613" width="7.625" style="78" customWidth="1"/>
    <col min="15614" max="15614" width="9" style="78" customWidth="1"/>
    <col min="15615" max="15860" width="9" style="78"/>
    <col min="15861" max="15861" width="20.125" style="78" customWidth="1"/>
    <col min="15862" max="15862" width="9.625" style="78" customWidth="1"/>
    <col min="15863" max="15863" width="8.625" style="78" customWidth="1"/>
    <col min="15864" max="15864" width="8.875" style="78" customWidth="1"/>
    <col min="15865" max="15867" width="7.625" style="78" customWidth="1"/>
    <col min="15868" max="15868" width="8.125" style="78" customWidth="1"/>
    <col min="15869" max="15869" width="7.625" style="78" customWidth="1"/>
    <col min="15870" max="15870" width="9" style="78" customWidth="1"/>
    <col min="15871" max="16116" width="9" style="78"/>
    <col min="16117" max="16117" width="20.125" style="78" customWidth="1"/>
    <col min="16118" max="16118" width="9.625" style="78" customWidth="1"/>
    <col min="16119" max="16119" width="8.625" style="78" customWidth="1"/>
    <col min="16120" max="16120" width="8.875" style="78" customWidth="1"/>
    <col min="16121" max="16123" width="7.625" style="78" customWidth="1"/>
    <col min="16124" max="16124" width="8.125" style="78" customWidth="1"/>
    <col min="16125" max="16125" width="7.625" style="78" customWidth="1"/>
    <col min="16126" max="16126" width="9" style="78" customWidth="1"/>
    <col min="16127" max="16384" width="9" style="78"/>
  </cols>
  <sheetData>
    <row r="1" spans="1:9" ht="23.1" customHeight="1">
      <c r="A1" s="80" t="s">
        <v>951</v>
      </c>
    </row>
    <row r="2" spans="1:9" ht="32.450000000000003" customHeight="1">
      <c r="A2" s="197" t="s">
        <v>1317</v>
      </c>
      <c r="B2" s="197"/>
    </row>
    <row r="3" spans="1:9" ht="23.45" customHeight="1">
      <c r="B3" s="134" t="s">
        <v>1</v>
      </c>
    </row>
    <row r="4" spans="1:9" s="80" customFormat="1" ht="48.6" customHeight="1">
      <c r="A4" s="135" t="s">
        <v>952</v>
      </c>
      <c r="B4" s="124" t="s">
        <v>2</v>
      </c>
      <c r="C4" s="136"/>
    </row>
    <row r="5" spans="1:9" ht="30" customHeight="1">
      <c r="A5" s="81" t="s">
        <v>953</v>
      </c>
      <c r="B5" s="114">
        <f>SUM(B6:B20)</f>
        <v>1231172</v>
      </c>
    </row>
    <row r="6" spans="1:9" ht="30" customHeight="1">
      <c r="A6" s="82" t="s">
        <v>954</v>
      </c>
      <c r="B6" s="188">
        <v>142963</v>
      </c>
      <c r="C6" s="83"/>
      <c r="D6" s="84"/>
      <c r="E6" s="84"/>
      <c r="F6" s="84"/>
      <c r="G6" s="84"/>
      <c r="H6" s="84"/>
      <c r="I6" s="84"/>
    </row>
    <row r="7" spans="1:9" ht="30" customHeight="1">
      <c r="A7" s="82" t="s">
        <v>955</v>
      </c>
      <c r="B7" s="188">
        <v>115324</v>
      </c>
      <c r="C7" s="83"/>
      <c r="D7" s="84"/>
      <c r="E7" s="84"/>
      <c r="F7" s="84"/>
      <c r="G7" s="84"/>
      <c r="H7" s="84"/>
      <c r="I7" s="84"/>
    </row>
    <row r="8" spans="1:9" ht="30" customHeight="1">
      <c r="A8" s="82" t="s">
        <v>1318</v>
      </c>
      <c r="B8" s="188">
        <v>43537</v>
      </c>
      <c r="C8" s="83"/>
      <c r="D8" s="84"/>
      <c r="E8" s="84"/>
      <c r="F8" s="84"/>
      <c r="G8" s="84"/>
      <c r="H8" s="84"/>
      <c r="I8" s="84"/>
    </row>
    <row r="9" spans="1:9" ht="30" customHeight="1">
      <c r="A9" s="82" t="s">
        <v>1319</v>
      </c>
      <c r="B9" s="188">
        <v>9</v>
      </c>
      <c r="C9" s="83"/>
      <c r="D9" s="84"/>
      <c r="E9" s="84"/>
      <c r="F9" s="84"/>
      <c r="G9" s="84"/>
      <c r="H9" s="84"/>
      <c r="I9" s="84"/>
    </row>
    <row r="10" spans="1:9" ht="30" customHeight="1">
      <c r="A10" s="82" t="s">
        <v>956</v>
      </c>
      <c r="B10" s="188">
        <v>417533</v>
      </c>
      <c r="C10" s="83"/>
      <c r="D10" s="84"/>
      <c r="E10" s="85"/>
      <c r="F10" s="84"/>
      <c r="G10" s="84"/>
      <c r="H10" s="84"/>
      <c r="I10" s="84"/>
    </row>
    <row r="11" spans="1:9" ht="30" customHeight="1">
      <c r="A11" s="82" t="s">
        <v>957</v>
      </c>
      <c r="B11" s="188">
        <v>31746</v>
      </c>
      <c r="C11" s="83"/>
      <c r="D11" s="84"/>
      <c r="E11" s="84"/>
      <c r="F11" s="84"/>
      <c r="G11" s="84"/>
      <c r="H11" s="84"/>
      <c r="I11" s="84"/>
    </row>
    <row r="12" spans="1:9" ht="30" customHeight="1">
      <c r="A12" s="82" t="s">
        <v>958</v>
      </c>
      <c r="B12" s="188">
        <v>77144</v>
      </c>
      <c r="C12" s="83"/>
      <c r="D12" s="84"/>
      <c r="E12" s="84"/>
      <c r="F12" s="84"/>
      <c r="G12" s="84"/>
      <c r="H12" s="84"/>
      <c r="I12" s="84"/>
    </row>
    <row r="13" spans="1:9" ht="30" customHeight="1">
      <c r="A13" s="82" t="s">
        <v>959</v>
      </c>
      <c r="B13" s="188">
        <v>72000</v>
      </c>
      <c r="C13" s="83"/>
      <c r="D13" s="84"/>
      <c r="E13" s="84"/>
      <c r="F13" s="84"/>
      <c r="G13" s="84"/>
      <c r="H13" s="84"/>
      <c r="I13" s="84"/>
    </row>
    <row r="14" spans="1:9" ht="30" customHeight="1">
      <c r="A14" s="82" t="s">
        <v>960</v>
      </c>
      <c r="B14" s="188">
        <v>102700</v>
      </c>
      <c r="C14" s="83"/>
      <c r="D14" s="84"/>
      <c r="E14" s="84"/>
      <c r="F14" s="84"/>
      <c r="G14" s="84"/>
      <c r="H14" s="84"/>
      <c r="I14" s="84"/>
    </row>
    <row r="15" spans="1:9" ht="30" customHeight="1">
      <c r="A15" s="82" t="s">
        <v>961</v>
      </c>
      <c r="B15" s="188">
        <v>150355</v>
      </c>
      <c r="C15" s="83"/>
      <c r="D15" s="84"/>
      <c r="E15" s="84"/>
      <c r="F15" s="84"/>
      <c r="G15" s="84"/>
      <c r="H15" s="84"/>
      <c r="I15" s="84"/>
    </row>
    <row r="16" spans="1:9" ht="30" customHeight="1">
      <c r="A16" s="82" t="s">
        <v>962</v>
      </c>
      <c r="B16" s="188">
        <v>29355</v>
      </c>
      <c r="C16" s="83"/>
      <c r="D16" s="84"/>
      <c r="E16" s="84"/>
      <c r="F16" s="84"/>
      <c r="G16" s="84"/>
      <c r="H16" s="84"/>
      <c r="I16" s="84"/>
    </row>
    <row r="17" spans="1:9" ht="30" customHeight="1">
      <c r="A17" s="82" t="s">
        <v>963</v>
      </c>
      <c r="B17" s="188"/>
      <c r="C17" s="83"/>
      <c r="D17" s="84"/>
      <c r="E17" s="84"/>
      <c r="F17" s="84"/>
      <c r="G17" s="84"/>
      <c r="H17" s="84"/>
      <c r="I17" s="84"/>
    </row>
    <row r="18" spans="1:9" ht="30" customHeight="1">
      <c r="A18" s="82" t="s">
        <v>964</v>
      </c>
      <c r="B18" s="188"/>
      <c r="C18" s="83"/>
      <c r="D18" s="84"/>
      <c r="E18" s="84"/>
      <c r="F18" s="84"/>
      <c r="G18" s="84"/>
      <c r="H18" s="84"/>
      <c r="I18" s="84"/>
    </row>
    <row r="19" spans="1:9" ht="30" customHeight="1">
      <c r="A19" s="82" t="s">
        <v>965</v>
      </c>
      <c r="B19" s="188">
        <v>24500</v>
      </c>
      <c r="C19" s="83"/>
      <c r="D19" s="84"/>
      <c r="E19" s="84"/>
      <c r="F19" s="84"/>
      <c r="G19" s="84"/>
      <c r="H19" s="84"/>
      <c r="I19" s="84"/>
    </row>
    <row r="20" spans="1:9" ht="30" customHeight="1">
      <c r="A20" s="82" t="s">
        <v>966</v>
      </c>
      <c r="B20" s="188">
        <f>48506-24500</f>
        <v>24006</v>
      </c>
      <c r="C20" s="83"/>
      <c r="D20" s="84"/>
      <c r="E20" s="84"/>
      <c r="F20" s="84"/>
      <c r="G20" s="84"/>
      <c r="H20" s="84"/>
      <c r="I20" s="84"/>
    </row>
    <row r="21" spans="1:9" ht="27.6" customHeight="1">
      <c r="A21" s="198"/>
      <c r="B21" s="198"/>
      <c r="C21" s="83"/>
    </row>
    <row r="22" spans="1:9" ht="22.15" customHeight="1">
      <c r="C22" s="83"/>
    </row>
    <row r="23" spans="1:9" ht="22.15" customHeight="1">
      <c r="C23" s="83"/>
    </row>
    <row r="24" spans="1:9" ht="22.15" customHeight="1">
      <c r="C24" s="83"/>
    </row>
    <row r="25" spans="1:9" ht="22.15" customHeight="1">
      <c r="C25" s="83"/>
    </row>
    <row r="26" spans="1:9" ht="22.15" customHeight="1">
      <c r="C26" s="83"/>
    </row>
  </sheetData>
  <mergeCells count="2">
    <mergeCell ref="A2:B2"/>
    <mergeCell ref="A21:B21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A26" sqref="A26:XFD28"/>
    </sheetView>
  </sheetViews>
  <sheetFormatPr defaultColWidth="9" defaultRowHeight="11.25"/>
  <cols>
    <col min="1" max="1" width="44" style="68" customWidth="1"/>
    <col min="2" max="2" width="36.625" style="68" customWidth="1"/>
    <col min="3" max="16384" width="9" style="68"/>
  </cols>
  <sheetData>
    <row r="1" spans="1:5" ht="18.600000000000001" customHeight="1">
      <c r="A1" s="69" t="s">
        <v>967</v>
      </c>
    </row>
    <row r="2" spans="1:5" ht="29.25" customHeight="1">
      <c r="A2" s="199" t="s">
        <v>1320</v>
      </c>
      <c r="B2" s="199"/>
    </row>
    <row r="3" spans="1:5" ht="21" customHeight="1">
      <c r="A3" s="70"/>
      <c r="B3" s="134" t="s">
        <v>1</v>
      </c>
    </row>
    <row r="4" spans="1:5" s="69" customFormat="1" ht="31.9" customHeight="1">
      <c r="A4" s="139" t="s">
        <v>952</v>
      </c>
      <c r="B4" s="124" t="s">
        <v>2</v>
      </c>
    </row>
    <row r="5" spans="1:5" ht="30" customHeight="1">
      <c r="A5" s="71" t="s">
        <v>968</v>
      </c>
      <c r="B5" s="53">
        <f>B6+B11+B20+B25</f>
        <v>440130</v>
      </c>
    </row>
    <row r="6" spans="1:5" s="67" customFormat="1" ht="30" customHeight="1">
      <c r="A6" s="72" t="s">
        <v>954</v>
      </c>
      <c r="B6" s="73">
        <f>SUM(B7:B10)</f>
        <v>64565</v>
      </c>
    </row>
    <row r="7" spans="1:5" ht="24.95" customHeight="1">
      <c r="A7" s="74" t="s">
        <v>969</v>
      </c>
      <c r="B7" s="75">
        <v>38465</v>
      </c>
    </row>
    <row r="8" spans="1:5" ht="24.95" customHeight="1">
      <c r="A8" s="74" t="s">
        <v>970</v>
      </c>
      <c r="B8" s="75">
        <v>11269</v>
      </c>
    </row>
    <row r="9" spans="1:5" ht="24.95" customHeight="1">
      <c r="A9" s="74" t="s">
        <v>971</v>
      </c>
      <c r="B9" s="75">
        <v>4477</v>
      </c>
    </row>
    <row r="10" spans="1:5" ht="24.95" customHeight="1">
      <c r="A10" s="74" t="s">
        <v>972</v>
      </c>
      <c r="B10" s="75">
        <v>10354</v>
      </c>
      <c r="E10" s="76"/>
    </row>
    <row r="11" spans="1:5" s="67" customFormat="1" ht="30" customHeight="1">
      <c r="A11" s="72" t="s">
        <v>955</v>
      </c>
      <c r="B11" s="73">
        <f>SUM(B12:B19)</f>
        <v>7102</v>
      </c>
    </row>
    <row r="12" spans="1:5" ht="24.95" customHeight="1">
      <c r="A12" s="74" t="s">
        <v>973</v>
      </c>
      <c r="B12" s="77">
        <v>3435</v>
      </c>
    </row>
    <row r="13" spans="1:5" ht="24.95" customHeight="1">
      <c r="A13" s="185" t="s">
        <v>1321</v>
      </c>
      <c r="B13" s="186">
        <v>2</v>
      </c>
    </row>
    <row r="14" spans="1:5" ht="24.95" customHeight="1">
      <c r="A14" s="185" t="s">
        <v>1322</v>
      </c>
      <c r="B14" s="186">
        <v>5</v>
      </c>
    </row>
    <row r="15" spans="1:5" ht="24.95" customHeight="1">
      <c r="A15" s="185" t="s">
        <v>1323</v>
      </c>
      <c r="B15" s="186">
        <v>11</v>
      </c>
    </row>
    <row r="16" spans="1:5" ht="24.95" customHeight="1">
      <c r="A16" s="185" t="s">
        <v>1324</v>
      </c>
      <c r="B16" s="186">
        <v>48</v>
      </c>
    </row>
    <row r="17" spans="1:2" ht="24.95" customHeight="1">
      <c r="A17" s="74" t="s">
        <v>974</v>
      </c>
      <c r="B17" s="77">
        <v>1317</v>
      </c>
    </row>
    <row r="18" spans="1:2" ht="24.95" customHeight="1">
      <c r="A18" s="185" t="s">
        <v>1325</v>
      </c>
      <c r="B18" s="186">
        <v>4</v>
      </c>
    </row>
    <row r="19" spans="1:2" ht="24.95" customHeight="1">
      <c r="A19" s="74" t="s">
        <v>975</v>
      </c>
      <c r="B19" s="77">
        <v>2280</v>
      </c>
    </row>
    <row r="20" spans="1:2" s="67" customFormat="1" ht="30" customHeight="1">
      <c r="A20" s="72" t="s">
        <v>956</v>
      </c>
      <c r="B20" s="73">
        <f>SUM(B21:B22)</f>
        <v>340144</v>
      </c>
    </row>
    <row r="21" spans="1:2" ht="24.95" customHeight="1">
      <c r="A21" s="74" t="s">
        <v>976</v>
      </c>
      <c r="B21" s="77">
        <v>330394</v>
      </c>
    </row>
    <row r="22" spans="1:2" ht="24.95" customHeight="1">
      <c r="A22" s="74" t="s">
        <v>977</v>
      </c>
      <c r="B22" s="77">
        <v>9750</v>
      </c>
    </row>
    <row r="23" spans="1:2" s="67" customFormat="1" ht="30" customHeight="1">
      <c r="A23" s="72" t="s">
        <v>1326</v>
      </c>
      <c r="B23" s="73">
        <f>B24</f>
        <v>1</v>
      </c>
    </row>
    <row r="24" spans="1:2" ht="24.95" customHeight="1">
      <c r="A24" s="185" t="s">
        <v>1327</v>
      </c>
      <c r="B24" s="186">
        <v>1</v>
      </c>
    </row>
    <row r="25" spans="1:2" s="67" customFormat="1" ht="30" customHeight="1">
      <c r="A25" s="72" t="s">
        <v>960</v>
      </c>
      <c r="B25" s="73">
        <f>SUM(B26:B28)</f>
        <v>28319</v>
      </c>
    </row>
    <row r="26" spans="1:2" ht="24.95" customHeight="1">
      <c r="A26" s="74" t="s">
        <v>978</v>
      </c>
      <c r="B26" s="77">
        <v>1680</v>
      </c>
    </row>
    <row r="27" spans="1:2" ht="24.95" customHeight="1">
      <c r="A27" s="74" t="s">
        <v>979</v>
      </c>
      <c r="B27" s="77">
        <v>687</v>
      </c>
    </row>
    <row r="28" spans="1:2" ht="24.95" customHeight="1">
      <c r="A28" s="74" t="s">
        <v>980</v>
      </c>
      <c r="B28" s="77">
        <v>25952</v>
      </c>
    </row>
    <row r="29" spans="1:2" ht="30" customHeight="1">
      <c r="A29" s="200"/>
      <c r="B29" s="200"/>
    </row>
  </sheetData>
  <mergeCells count="2">
    <mergeCell ref="A2:B2"/>
    <mergeCell ref="A29:B29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49" zoomScaleNormal="100" workbookViewId="0">
      <selection activeCell="B21" sqref="B21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16" t="s">
        <v>981</v>
      </c>
    </row>
    <row r="2" spans="1:2" ht="29.1" customHeight="1">
      <c r="A2" s="201" t="s">
        <v>1329</v>
      </c>
      <c r="B2" s="201"/>
    </row>
    <row r="3" spans="1:2">
      <c r="A3" s="62"/>
      <c r="B3" s="137" t="s">
        <v>982</v>
      </c>
    </row>
    <row r="4" spans="1:2" s="128" customFormat="1" ht="20.100000000000001" customHeight="1">
      <c r="A4" s="138" t="s">
        <v>63</v>
      </c>
      <c r="B4" s="33" t="s">
        <v>983</v>
      </c>
    </row>
    <row r="5" spans="1:2" ht="20.100000000000001" customHeight="1">
      <c r="A5" s="63" t="s">
        <v>984</v>
      </c>
      <c r="B5" s="65"/>
    </row>
    <row r="6" spans="1:2" ht="20.100000000000001" customHeight="1">
      <c r="A6" s="64" t="s">
        <v>985</v>
      </c>
      <c r="B6" s="65"/>
    </row>
    <row r="7" spans="1:2" ht="20.100000000000001" customHeight="1">
      <c r="A7" s="64" t="s">
        <v>986</v>
      </c>
      <c r="B7" s="65"/>
    </row>
    <row r="8" spans="1:2" ht="20.100000000000001" customHeight="1">
      <c r="A8" s="64" t="s">
        <v>987</v>
      </c>
      <c r="B8" s="65"/>
    </row>
    <row r="9" spans="1:2" ht="20.100000000000001" customHeight="1">
      <c r="A9" s="63" t="s">
        <v>988</v>
      </c>
      <c r="B9" s="65">
        <f>SUM(B20+B24)</f>
        <v>17086</v>
      </c>
    </row>
    <row r="10" spans="1:2" ht="20.100000000000001" customHeight="1">
      <c r="A10" s="64" t="s">
        <v>989</v>
      </c>
      <c r="B10" s="65"/>
    </row>
    <row r="11" spans="1:2" ht="20.100000000000001" customHeight="1">
      <c r="A11" s="64" t="s">
        <v>990</v>
      </c>
      <c r="B11" s="65"/>
    </row>
    <row r="12" spans="1:2" ht="20.100000000000001" customHeight="1">
      <c r="A12" s="64" t="s">
        <v>991</v>
      </c>
      <c r="B12" s="65"/>
    </row>
    <row r="13" spans="1:2" ht="20.100000000000001" customHeight="1">
      <c r="A13" s="64" t="s">
        <v>992</v>
      </c>
      <c r="B13" s="65"/>
    </row>
    <row r="14" spans="1:2" ht="20.100000000000001" customHeight="1">
      <c r="A14" s="64" t="s">
        <v>993</v>
      </c>
      <c r="B14" s="65"/>
    </row>
    <row r="15" spans="1:2" ht="20.100000000000001" customHeight="1">
      <c r="A15" s="64" t="s">
        <v>994</v>
      </c>
      <c r="B15" s="65"/>
    </row>
    <row r="16" spans="1:2" ht="20.100000000000001" customHeight="1">
      <c r="A16" s="64" t="s">
        <v>995</v>
      </c>
      <c r="B16" s="65"/>
    </row>
    <row r="17" spans="1:2" ht="20.100000000000001" customHeight="1">
      <c r="A17" s="64" t="s">
        <v>996</v>
      </c>
      <c r="B17" s="65"/>
    </row>
    <row r="18" spans="1:2" ht="20.100000000000001" customHeight="1">
      <c r="A18" s="64" t="s">
        <v>997</v>
      </c>
      <c r="B18" s="65"/>
    </row>
    <row r="19" spans="1:2" ht="20.100000000000001" customHeight="1">
      <c r="A19" s="66" t="s">
        <v>998</v>
      </c>
      <c r="B19" s="65"/>
    </row>
    <row r="20" spans="1:2" ht="20.100000000000001" customHeight="1">
      <c r="A20" s="64" t="s">
        <v>999</v>
      </c>
      <c r="B20" s="65">
        <v>15400</v>
      </c>
    </row>
    <row r="21" spans="1:2" ht="20.100000000000001" customHeight="1">
      <c r="A21" s="64" t="s">
        <v>1000</v>
      </c>
      <c r="B21" s="65"/>
    </row>
    <row r="22" spans="1:2" ht="20.100000000000001" customHeight="1">
      <c r="A22" s="64" t="s">
        <v>1001</v>
      </c>
      <c r="B22" s="65"/>
    </row>
    <row r="23" spans="1:2" ht="20.100000000000001" customHeight="1">
      <c r="A23" s="64" t="s">
        <v>1002</v>
      </c>
      <c r="B23" s="65"/>
    </row>
    <row r="24" spans="1:2" ht="20.100000000000001" customHeight="1">
      <c r="A24" s="64" t="s">
        <v>1003</v>
      </c>
      <c r="B24" s="65">
        <v>1686</v>
      </c>
    </row>
    <row r="25" spans="1:2" ht="20.100000000000001" customHeight="1">
      <c r="A25" s="63" t="s">
        <v>1004</v>
      </c>
      <c r="B25" s="65"/>
    </row>
    <row r="26" spans="1:2" ht="20.100000000000001" customHeight="1">
      <c r="A26" s="64" t="s">
        <v>1005</v>
      </c>
      <c r="B26" s="65"/>
    </row>
    <row r="27" spans="1:2" ht="20.100000000000001" customHeight="1">
      <c r="A27" s="64" t="s">
        <v>1006</v>
      </c>
      <c r="B27" s="65"/>
    </row>
    <row r="28" spans="1:2" ht="20.100000000000001" customHeight="1">
      <c r="A28" s="64" t="s">
        <v>1007</v>
      </c>
      <c r="B28" s="65"/>
    </row>
    <row r="29" spans="1:2" ht="20.100000000000001" customHeight="1">
      <c r="A29" s="64" t="s">
        <v>1006</v>
      </c>
      <c r="B29" s="65"/>
    </row>
    <row r="30" spans="1:2" ht="20.100000000000001" customHeight="1">
      <c r="A30" s="64" t="s">
        <v>1008</v>
      </c>
      <c r="B30" s="65"/>
    </row>
    <row r="31" spans="1:2" ht="20.100000000000001" customHeight="1">
      <c r="A31" s="64" t="s">
        <v>1006</v>
      </c>
      <c r="B31" s="65"/>
    </row>
    <row r="32" spans="1:2" ht="20.100000000000001" customHeight="1">
      <c r="A32" s="64" t="s">
        <v>1009</v>
      </c>
      <c r="B32" s="65"/>
    </row>
    <row r="33" spans="1:2" ht="20.100000000000001" customHeight="1">
      <c r="A33" s="64" t="s">
        <v>1006</v>
      </c>
      <c r="B33" s="65"/>
    </row>
    <row r="34" spans="1:2" ht="20.100000000000001" customHeight="1">
      <c r="A34" s="64" t="s">
        <v>1010</v>
      </c>
      <c r="B34" s="65"/>
    </row>
    <row r="35" spans="1:2" ht="20.100000000000001" customHeight="1">
      <c r="A35" s="64" t="s">
        <v>1006</v>
      </c>
      <c r="B35" s="65"/>
    </row>
    <row r="36" spans="1:2" ht="20.100000000000001" customHeight="1">
      <c r="A36" s="64" t="s">
        <v>1011</v>
      </c>
      <c r="B36" s="65"/>
    </row>
    <row r="37" spans="1:2" ht="20.100000000000001" customHeight="1">
      <c r="A37" s="64" t="s">
        <v>1006</v>
      </c>
      <c r="B37" s="65"/>
    </row>
    <row r="38" spans="1:2" ht="20.100000000000001" customHeight="1">
      <c r="A38" s="64" t="s">
        <v>1012</v>
      </c>
      <c r="B38" s="65"/>
    </row>
    <row r="39" spans="1:2" ht="20.100000000000001" customHeight="1">
      <c r="A39" s="64" t="s">
        <v>1006</v>
      </c>
      <c r="B39" s="65"/>
    </row>
    <row r="40" spans="1:2" ht="20.100000000000001" customHeight="1">
      <c r="A40" s="64" t="s">
        <v>1013</v>
      </c>
      <c r="B40" s="65"/>
    </row>
    <row r="41" spans="1:2" ht="20.100000000000001" customHeight="1">
      <c r="A41" s="64" t="s">
        <v>1006</v>
      </c>
      <c r="B41" s="65"/>
    </row>
    <row r="42" spans="1:2" ht="20.100000000000001" customHeight="1">
      <c r="A42" s="64" t="s">
        <v>1014</v>
      </c>
      <c r="B42" s="65"/>
    </row>
    <row r="43" spans="1:2" ht="20.100000000000001" customHeight="1">
      <c r="A43" s="64" t="s">
        <v>1006</v>
      </c>
      <c r="B43" s="65"/>
    </row>
    <row r="44" spans="1:2" ht="20.100000000000001" customHeight="1">
      <c r="A44" s="64" t="s">
        <v>1015</v>
      </c>
      <c r="B44" s="65"/>
    </row>
    <row r="45" spans="1:2" ht="20.100000000000001" customHeight="1">
      <c r="A45" s="64" t="s">
        <v>1006</v>
      </c>
      <c r="B45" s="65"/>
    </row>
    <row r="46" spans="1:2" ht="20.100000000000001" customHeight="1">
      <c r="A46" s="64" t="s">
        <v>1016</v>
      </c>
      <c r="B46" s="65"/>
    </row>
    <row r="47" spans="1:2" ht="20.100000000000001" customHeight="1">
      <c r="A47" s="64" t="s">
        <v>1006</v>
      </c>
      <c r="B47" s="65"/>
    </row>
    <row r="48" spans="1:2" ht="20.100000000000001" customHeight="1">
      <c r="A48" s="64" t="s">
        <v>1017</v>
      </c>
      <c r="B48" s="65"/>
    </row>
    <row r="49" spans="1:2" ht="20.100000000000001" customHeight="1">
      <c r="A49" s="64" t="s">
        <v>1006</v>
      </c>
      <c r="B49" s="65"/>
    </row>
    <row r="50" spans="1:2" ht="20.100000000000001" customHeight="1">
      <c r="A50" s="64" t="s">
        <v>1018</v>
      </c>
      <c r="B50" s="65"/>
    </row>
    <row r="51" spans="1:2" ht="20.100000000000001" customHeight="1">
      <c r="A51" s="64" t="s">
        <v>1006</v>
      </c>
      <c r="B51" s="65"/>
    </row>
    <row r="52" spans="1:2" ht="20.100000000000001" customHeight="1">
      <c r="A52" s="64" t="s">
        <v>1019</v>
      </c>
      <c r="B52" s="65"/>
    </row>
    <row r="53" spans="1:2" ht="20.100000000000001" customHeight="1">
      <c r="A53" s="64" t="s">
        <v>1006</v>
      </c>
      <c r="B53" s="65"/>
    </row>
    <row r="54" spans="1:2" ht="20.100000000000001" customHeight="1">
      <c r="A54" s="64" t="s">
        <v>1020</v>
      </c>
      <c r="B54" s="65"/>
    </row>
    <row r="55" spans="1:2" ht="20.100000000000001" customHeight="1">
      <c r="A55" s="64" t="s">
        <v>1006</v>
      </c>
      <c r="B55" s="65"/>
    </row>
    <row r="56" spans="1:2" ht="20.100000000000001" customHeight="1">
      <c r="A56" s="64" t="s">
        <v>1021</v>
      </c>
      <c r="B56" s="65"/>
    </row>
    <row r="57" spans="1:2" ht="20.100000000000001" customHeight="1">
      <c r="A57" s="64" t="s">
        <v>1006</v>
      </c>
      <c r="B57" s="65"/>
    </row>
    <row r="58" spans="1:2" ht="20.100000000000001" customHeight="1">
      <c r="A58" s="64" t="s">
        <v>1022</v>
      </c>
      <c r="B58" s="65"/>
    </row>
    <row r="59" spans="1:2" ht="20.100000000000001" customHeight="1">
      <c r="A59" s="64" t="s">
        <v>1006</v>
      </c>
      <c r="B59" s="65"/>
    </row>
    <row r="60" spans="1:2" ht="20.100000000000001" customHeight="1">
      <c r="A60" s="64" t="s">
        <v>1023</v>
      </c>
      <c r="B60" s="65"/>
    </row>
    <row r="61" spans="1:2" ht="20.100000000000001" customHeight="1">
      <c r="A61" s="64" t="s">
        <v>1006</v>
      </c>
      <c r="B61" s="65"/>
    </row>
    <row r="62" spans="1:2" ht="20.100000000000001" customHeight="1">
      <c r="A62" s="64" t="s">
        <v>1024</v>
      </c>
      <c r="B62" s="65"/>
    </row>
    <row r="63" spans="1:2" ht="20.100000000000001" customHeight="1">
      <c r="A63" s="24" t="s">
        <v>1025</v>
      </c>
      <c r="B63" s="24"/>
    </row>
    <row r="64" spans="1:2" ht="20.100000000000001" customHeight="1">
      <c r="A64" s="202" t="s">
        <v>1026</v>
      </c>
      <c r="B64" s="202"/>
    </row>
  </sheetData>
  <mergeCells count="2">
    <mergeCell ref="A2:B2"/>
    <mergeCell ref="A64:B64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zoomScaleNormal="100" workbookViewId="0">
      <selection activeCell="H14" sqref="H14"/>
    </sheetView>
  </sheetViews>
  <sheetFormatPr defaultColWidth="9" defaultRowHeight="14.25"/>
  <cols>
    <col min="1" max="1" width="41" customWidth="1"/>
    <col min="2" max="2" width="10.125" style="115" customWidth="1"/>
    <col min="3" max="26" width="6.625" style="115" customWidth="1"/>
  </cols>
  <sheetData>
    <row r="1" spans="1:26">
      <c r="A1" s="16" t="s">
        <v>1357</v>
      </c>
    </row>
    <row r="2" spans="1:26" ht="29.1" customHeight="1">
      <c r="A2" s="201" t="s">
        <v>1358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6">
      <c r="A3" s="62"/>
      <c r="B3" s="141"/>
      <c r="C3" s="141"/>
      <c r="D3" s="141"/>
      <c r="E3" s="141"/>
      <c r="F3" s="141"/>
      <c r="Z3" s="142" t="s">
        <v>982</v>
      </c>
    </row>
    <row r="4" spans="1:26" s="128" customFormat="1" ht="30" customHeight="1">
      <c r="A4" s="218" t="s">
        <v>63</v>
      </c>
      <c r="B4" s="219" t="s">
        <v>1027</v>
      </c>
      <c r="C4" s="219" t="s">
        <v>1028</v>
      </c>
      <c r="D4" s="219" t="s">
        <v>1029</v>
      </c>
      <c r="E4" s="219" t="s">
        <v>1030</v>
      </c>
      <c r="F4" s="219" t="s">
        <v>1031</v>
      </c>
      <c r="G4" s="219" t="s">
        <v>1032</v>
      </c>
      <c r="H4" s="219" t="s">
        <v>1033</v>
      </c>
      <c r="I4" s="219" t="s">
        <v>1034</v>
      </c>
      <c r="J4" s="219" t="s">
        <v>1035</v>
      </c>
      <c r="K4" s="219" t="s">
        <v>1036</v>
      </c>
      <c r="L4" s="219" t="s">
        <v>1037</v>
      </c>
      <c r="M4" s="219" t="s">
        <v>1038</v>
      </c>
      <c r="N4" s="219" t="s">
        <v>1039</v>
      </c>
      <c r="O4" s="219" t="s">
        <v>1040</v>
      </c>
      <c r="P4" s="219" t="s">
        <v>1041</v>
      </c>
      <c r="Q4" s="219" t="s">
        <v>1042</v>
      </c>
      <c r="R4" s="219" t="s">
        <v>1043</v>
      </c>
      <c r="S4" s="219" t="s">
        <v>1044</v>
      </c>
      <c r="T4" s="219" t="s">
        <v>1045</v>
      </c>
      <c r="U4" s="219" t="s">
        <v>1046</v>
      </c>
      <c r="V4" s="219" t="s">
        <v>1047</v>
      </c>
      <c r="W4" s="219" t="s">
        <v>1048</v>
      </c>
      <c r="X4" s="220" t="s">
        <v>1049</v>
      </c>
      <c r="Y4" s="221" t="s">
        <v>1050</v>
      </c>
      <c r="Z4" s="221" t="s">
        <v>1051</v>
      </c>
    </row>
    <row r="5" spans="1:26" ht="30" customHeight="1">
      <c r="A5" s="222" t="s">
        <v>984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  <c r="Y5" s="221"/>
      <c r="Z5" s="221"/>
    </row>
    <row r="6" spans="1:26" ht="30" customHeight="1">
      <c r="A6" s="225" t="s">
        <v>988</v>
      </c>
      <c r="B6" s="226">
        <f>SUM(C6:Z6)</f>
        <v>17086</v>
      </c>
      <c r="C6" s="227">
        <f>SUM(C7:C8)</f>
        <v>900</v>
      </c>
      <c r="D6" s="227">
        <f t="shared" ref="D6:Z6" si="0">SUM(D7:D8)</f>
        <v>780</v>
      </c>
      <c r="E6" s="227">
        <f t="shared" si="0"/>
        <v>580</v>
      </c>
      <c r="F6" s="227">
        <f t="shared" si="0"/>
        <v>800</v>
      </c>
      <c r="G6" s="227">
        <f t="shared" si="0"/>
        <v>550</v>
      </c>
      <c r="H6" s="227">
        <f t="shared" si="0"/>
        <v>450</v>
      </c>
      <c r="I6" s="227">
        <f t="shared" si="0"/>
        <v>700</v>
      </c>
      <c r="J6" s="227">
        <f t="shared" si="0"/>
        <v>780</v>
      </c>
      <c r="K6" s="227">
        <f t="shared" si="0"/>
        <v>700</v>
      </c>
      <c r="L6" s="227">
        <f t="shared" si="0"/>
        <v>350</v>
      </c>
      <c r="M6" s="227">
        <f t="shared" si="0"/>
        <v>1266</v>
      </c>
      <c r="N6" s="227">
        <f t="shared" si="0"/>
        <v>1000</v>
      </c>
      <c r="O6" s="227">
        <f t="shared" si="0"/>
        <v>850</v>
      </c>
      <c r="P6" s="227">
        <f t="shared" si="0"/>
        <v>900</v>
      </c>
      <c r="Q6" s="227">
        <f t="shared" si="0"/>
        <v>800</v>
      </c>
      <c r="R6" s="227">
        <f t="shared" si="0"/>
        <v>1000</v>
      </c>
      <c r="S6" s="227">
        <f t="shared" si="0"/>
        <v>500</v>
      </c>
      <c r="T6" s="227">
        <f t="shared" si="0"/>
        <v>700</v>
      </c>
      <c r="U6" s="227">
        <f t="shared" si="0"/>
        <v>500</v>
      </c>
      <c r="V6" s="227">
        <f t="shared" si="0"/>
        <v>450</v>
      </c>
      <c r="W6" s="227">
        <f t="shared" si="0"/>
        <v>900</v>
      </c>
      <c r="X6" s="227">
        <f t="shared" si="0"/>
        <v>650</v>
      </c>
      <c r="Y6" s="227">
        <f t="shared" si="0"/>
        <v>580</v>
      </c>
      <c r="Z6" s="227">
        <f t="shared" si="0"/>
        <v>400</v>
      </c>
    </row>
    <row r="7" spans="1:26" ht="30" customHeight="1">
      <c r="A7" s="228" t="s">
        <v>1052</v>
      </c>
      <c r="B7" s="226">
        <f>SUM(C7:Z7)</f>
        <v>15400</v>
      </c>
      <c r="C7" s="227">
        <v>900</v>
      </c>
      <c r="D7" s="227">
        <v>700</v>
      </c>
      <c r="E7" s="227">
        <v>500</v>
      </c>
      <c r="F7" s="227">
        <v>800</v>
      </c>
      <c r="G7" s="227">
        <v>550</v>
      </c>
      <c r="H7" s="227">
        <v>450</v>
      </c>
      <c r="I7" s="227">
        <v>700</v>
      </c>
      <c r="J7" s="227">
        <v>600</v>
      </c>
      <c r="K7" s="227">
        <v>700</v>
      </c>
      <c r="L7" s="227">
        <v>200</v>
      </c>
      <c r="M7" s="227">
        <v>1200</v>
      </c>
      <c r="N7" s="227">
        <v>800</v>
      </c>
      <c r="O7" s="227">
        <v>850</v>
      </c>
      <c r="P7" s="227">
        <v>800</v>
      </c>
      <c r="Q7" s="227">
        <v>600</v>
      </c>
      <c r="R7" s="227">
        <v>1000</v>
      </c>
      <c r="S7" s="227">
        <v>500</v>
      </c>
      <c r="T7" s="227">
        <v>650</v>
      </c>
      <c r="U7" s="227">
        <v>500</v>
      </c>
      <c r="V7" s="227">
        <v>450</v>
      </c>
      <c r="W7" s="227">
        <v>700</v>
      </c>
      <c r="X7" s="227">
        <v>550</v>
      </c>
      <c r="Y7" s="227">
        <v>500</v>
      </c>
      <c r="Z7" s="227">
        <v>200</v>
      </c>
    </row>
    <row r="8" spans="1:26" ht="30" customHeight="1">
      <c r="A8" s="228" t="s">
        <v>1053</v>
      </c>
      <c r="B8" s="226">
        <f>SUM(C8:Z8)</f>
        <v>1686</v>
      </c>
      <c r="C8" s="227"/>
      <c r="D8" s="227">
        <v>80</v>
      </c>
      <c r="E8" s="227">
        <v>80</v>
      </c>
      <c r="F8" s="227"/>
      <c r="G8" s="227"/>
      <c r="H8" s="227"/>
      <c r="I8" s="227"/>
      <c r="J8" s="227">
        <v>180</v>
      </c>
      <c r="K8" s="227"/>
      <c r="L8" s="227">
        <v>150</v>
      </c>
      <c r="M8" s="227">
        <v>66</v>
      </c>
      <c r="N8" s="227">
        <v>200</v>
      </c>
      <c r="O8" s="227"/>
      <c r="P8" s="227">
        <v>100</v>
      </c>
      <c r="Q8" s="227">
        <v>200</v>
      </c>
      <c r="R8" s="227"/>
      <c r="S8" s="227"/>
      <c r="T8" s="227">
        <v>50</v>
      </c>
      <c r="U8" s="227"/>
      <c r="V8" s="227"/>
      <c r="W8" s="227">
        <v>200</v>
      </c>
      <c r="X8" s="227">
        <v>100</v>
      </c>
      <c r="Y8" s="227">
        <v>80</v>
      </c>
      <c r="Z8" s="227">
        <v>200</v>
      </c>
    </row>
    <row r="9" spans="1:26" ht="30" customHeight="1">
      <c r="A9" s="225" t="s">
        <v>1004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</sheetData>
  <mergeCells count="1">
    <mergeCell ref="A2:Y2"/>
  </mergeCells>
  <phoneticPr fontId="26" type="noConversion"/>
  <pageMargins left="0.235416666666667" right="0.235416666666667" top="0.74791666666666701" bottom="0.74791666666666701" header="0.31388888888888899" footer="0.31388888888888899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6" workbookViewId="0">
      <selection activeCell="L14" sqref="L14"/>
    </sheetView>
  </sheetViews>
  <sheetFormatPr defaultColWidth="8.625" defaultRowHeight="14.25"/>
  <cols>
    <col min="1" max="1" width="43.125" style="50" customWidth="1"/>
    <col min="2" max="2" width="13" style="50" customWidth="1"/>
    <col min="3" max="3" width="13.5" style="50" customWidth="1"/>
    <col min="4" max="4" width="16" style="50" customWidth="1"/>
    <col min="5" max="16384" width="8.625" style="50"/>
  </cols>
  <sheetData>
    <row r="1" spans="1:6" ht="22.35" customHeight="1">
      <c r="A1" s="51" t="s">
        <v>1054</v>
      </c>
      <c r="B1" s="52"/>
      <c r="C1" s="52"/>
      <c r="D1" s="52"/>
    </row>
    <row r="2" spans="1:6" ht="20.25">
      <c r="A2" s="203" t="s">
        <v>1330</v>
      </c>
      <c r="B2" s="203"/>
      <c r="C2" s="203"/>
      <c r="D2" s="203"/>
    </row>
    <row r="3" spans="1:6">
      <c r="A3" s="204" t="s">
        <v>1</v>
      </c>
      <c r="B3" s="204"/>
      <c r="C3" s="204"/>
      <c r="D3" s="204"/>
    </row>
    <row r="4" spans="1:6" s="144" customFormat="1" ht="48" customHeight="1">
      <c r="A4" s="143" t="s">
        <v>63</v>
      </c>
      <c r="B4" s="124" t="s">
        <v>2</v>
      </c>
      <c r="C4" s="125" t="s">
        <v>31</v>
      </c>
      <c r="D4" s="125" t="s">
        <v>64</v>
      </c>
    </row>
    <row r="5" spans="1:6" ht="30" customHeight="1">
      <c r="A5" s="54" t="s">
        <v>1055</v>
      </c>
      <c r="B5" s="54">
        <f>SUM(B6+B7+B8)</f>
        <v>3675</v>
      </c>
      <c r="C5" s="54">
        <f>SUM(C6:C8)</f>
        <v>3068</v>
      </c>
      <c r="D5" s="40">
        <f t="shared" ref="D5:D10" si="0">B5/C5</f>
        <v>1.198</v>
      </c>
    </row>
    <row r="6" spans="1:6" ht="30" customHeight="1">
      <c r="A6" s="55" t="s">
        <v>1056</v>
      </c>
      <c r="B6" s="54">
        <v>109</v>
      </c>
      <c r="C6" s="54">
        <v>63</v>
      </c>
      <c r="D6" s="40">
        <f t="shared" si="0"/>
        <v>1.73</v>
      </c>
    </row>
    <row r="7" spans="1:6" ht="30" customHeight="1">
      <c r="A7" s="55" t="s">
        <v>1057</v>
      </c>
      <c r="B7" s="54">
        <v>267</v>
      </c>
      <c r="C7" s="54">
        <v>243</v>
      </c>
      <c r="D7" s="40">
        <f t="shared" si="0"/>
        <v>1.099</v>
      </c>
    </row>
    <row r="8" spans="1:6" ht="30" customHeight="1">
      <c r="A8" s="55" t="s">
        <v>1058</v>
      </c>
      <c r="B8" s="54">
        <f>SUM(B9+B10)</f>
        <v>3299</v>
      </c>
      <c r="C8" s="54">
        <f>SUM(C9+C10)</f>
        <v>2762</v>
      </c>
      <c r="D8" s="40">
        <f t="shared" si="0"/>
        <v>1.194</v>
      </c>
    </row>
    <row r="9" spans="1:6" ht="30" customHeight="1">
      <c r="A9" s="56" t="s">
        <v>1059</v>
      </c>
      <c r="B9" s="57">
        <v>2254</v>
      </c>
      <c r="C9" s="57">
        <v>2084</v>
      </c>
      <c r="D9" s="40">
        <f t="shared" si="0"/>
        <v>1.0820000000000001</v>
      </c>
      <c r="F9" s="58"/>
    </row>
    <row r="10" spans="1:6" ht="30" customHeight="1">
      <c r="A10" s="56" t="s">
        <v>1060</v>
      </c>
      <c r="B10" s="57">
        <v>1045</v>
      </c>
      <c r="C10" s="57">
        <v>678</v>
      </c>
      <c r="D10" s="40">
        <f t="shared" si="0"/>
        <v>1.5409999999999999</v>
      </c>
    </row>
    <row r="12" spans="1:6" ht="15.6" customHeight="1">
      <c r="A12" s="59" t="s">
        <v>1061</v>
      </c>
    </row>
    <row r="13" spans="1:6" ht="98.1" customHeight="1">
      <c r="A13" s="205" t="s">
        <v>1062</v>
      </c>
      <c r="B13" s="205"/>
      <c r="C13" s="205"/>
      <c r="D13" s="205"/>
    </row>
    <row r="14" spans="1:6" ht="122.25" customHeight="1">
      <c r="A14" s="205" t="s">
        <v>1331</v>
      </c>
      <c r="B14" s="205"/>
      <c r="C14" s="205"/>
      <c r="D14" s="205"/>
    </row>
    <row r="15" spans="1:6">
      <c r="A15" s="60"/>
      <c r="B15" s="60"/>
      <c r="C15" s="60"/>
      <c r="D15" s="60"/>
    </row>
    <row r="16" spans="1:6">
      <c r="A16" s="61"/>
      <c r="B16" s="61"/>
      <c r="C16" s="61"/>
      <c r="D16" s="61"/>
    </row>
    <row r="17" spans="1:4">
      <c r="A17" s="61"/>
      <c r="B17" s="61"/>
      <c r="C17" s="61"/>
      <c r="D17" s="61"/>
    </row>
  </sheetData>
  <mergeCells count="4">
    <mergeCell ref="A2:D2"/>
    <mergeCell ref="A3:D3"/>
    <mergeCell ref="A13:D13"/>
    <mergeCell ref="A14:D14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F11" sqref="F11"/>
    </sheetView>
  </sheetViews>
  <sheetFormatPr defaultColWidth="9" defaultRowHeight="14.25"/>
  <cols>
    <col min="1" max="1" width="41.625" customWidth="1"/>
    <col min="2" max="2" width="14.125" style="115" customWidth="1"/>
    <col min="3" max="3" width="15.375" style="115" customWidth="1"/>
    <col min="4" max="4" width="14" style="115" customWidth="1"/>
  </cols>
  <sheetData>
    <row r="1" spans="1:4">
      <c r="A1" s="16" t="s">
        <v>1063</v>
      </c>
    </row>
    <row r="2" spans="1:4" ht="20.25">
      <c r="A2" s="206" t="s">
        <v>1332</v>
      </c>
      <c r="B2" s="206"/>
      <c r="C2" s="206"/>
      <c r="D2" s="206"/>
    </row>
    <row r="3" spans="1:4">
      <c r="A3" s="17"/>
      <c r="B3" s="145"/>
      <c r="C3" s="145"/>
      <c r="D3" s="142" t="s">
        <v>982</v>
      </c>
    </row>
    <row r="4" spans="1:4" s="128" customFormat="1" ht="34.5" customHeight="1">
      <c r="A4" s="33" t="s">
        <v>1064</v>
      </c>
      <c r="B4" s="33" t="s">
        <v>2</v>
      </c>
      <c r="C4" s="127" t="s">
        <v>3</v>
      </c>
      <c r="D4" s="127" t="s">
        <v>4</v>
      </c>
    </row>
    <row r="5" spans="1:4" ht="30" customHeight="1">
      <c r="A5" s="42" t="s">
        <v>1065</v>
      </c>
      <c r="B5" s="146">
        <v>850000</v>
      </c>
      <c r="C5" s="146">
        <f>651470-546</f>
        <v>650924</v>
      </c>
      <c r="D5" s="40">
        <f>B5/C5</f>
        <v>1.306</v>
      </c>
    </row>
    <row r="6" spans="1:4" ht="30" customHeight="1">
      <c r="A6" s="42" t="s">
        <v>1066</v>
      </c>
      <c r="B6" s="146">
        <v>16500</v>
      </c>
      <c r="C6" s="146">
        <v>18746</v>
      </c>
      <c r="D6" s="40">
        <f t="shared" ref="D6:D9" si="0">B6/C6</f>
        <v>0.88</v>
      </c>
    </row>
    <row r="7" spans="1:4" ht="30" customHeight="1">
      <c r="A7" s="42" t="s">
        <v>1067</v>
      </c>
      <c r="B7" s="147">
        <v>3500</v>
      </c>
      <c r="C7" s="147">
        <v>3728</v>
      </c>
      <c r="D7" s="40">
        <f t="shared" si="0"/>
        <v>0.93899999999999995</v>
      </c>
    </row>
    <row r="8" spans="1:4" ht="30" customHeight="1">
      <c r="A8" s="42" t="s">
        <v>1068</v>
      </c>
      <c r="B8" s="146">
        <v>20000</v>
      </c>
      <c r="C8" s="146">
        <v>17884</v>
      </c>
      <c r="D8" s="40">
        <f t="shared" si="0"/>
        <v>1.1180000000000001</v>
      </c>
    </row>
    <row r="9" spans="1:4" ht="30" customHeight="1">
      <c r="A9" s="25" t="s">
        <v>1069</v>
      </c>
      <c r="B9" s="47">
        <f>SUM(B5:B8)</f>
        <v>890000</v>
      </c>
      <c r="C9" s="47">
        <f>SUM(C5:C8)</f>
        <v>691282</v>
      </c>
      <c r="D9" s="40">
        <f t="shared" si="0"/>
        <v>1.2869999999999999</v>
      </c>
    </row>
    <row r="10" spans="1:4" ht="30" customHeight="1">
      <c r="A10" s="48" t="s">
        <v>1070</v>
      </c>
      <c r="B10" s="47"/>
      <c r="C10" s="47">
        <v>709103</v>
      </c>
      <c r="D10" s="40"/>
    </row>
    <row r="11" spans="1:4" ht="30" customHeight="1">
      <c r="A11" s="20" t="s">
        <v>1071</v>
      </c>
      <c r="B11" s="47">
        <v>222</v>
      </c>
      <c r="C11" s="47">
        <v>10698</v>
      </c>
      <c r="D11" s="40"/>
    </row>
    <row r="12" spans="1:4" ht="30" customHeight="1">
      <c r="A12" s="26" t="s">
        <v>1072</v>
      </c>
      <c r="B12" s="47">
        <v>222</v>
      </c>
      <c r="C12" s="47">
        <v>10698</v>
      </c>
      <c r="D12" s="40"/>
    </row>
    <row r="13" spans="1:4" ht="30" customHeight="1">
      <c r="A13" s="25" t="s">
        <v>28</v>
      </c>
      <c r="B13" s="148">
        <f>SUM(B9:B11)</f>
        <v>890222</v>
      </c>
      <c r="C13" s="148">
        <f>SUM(C9:C11)</f>
        <v>1411083</v>
      </c>
      <c r="D13" s="40"/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2" sqref="D12"/>
    </sheetView>
  </sheetViews>
  <sheetFormatPr defaultColWidth="9" defaultRowHeight="14.25"/>
  <cols>
    <col min="1" max="1" width="52.375" customWidth="1"/>
    <col min="2" max="2" width="12.625" style="115" customWidth="1"/>
    <col min="3" max="3" width="12.25" style="115" customWidth="1"/>
    <col min="4" max="4" width="14.75" style="115" customWidth="1"/>
  </cols>
  <sheetData>
    <row r="1" spans="1:4" ht="19.149999999999999" customHeight="1">
      <c r="A1" s="16" t="s">
        <v>1073</v>
      </c>
    </row>
    <row r="2" spans="1:4" ht="23.45" customHeight="1">
      <c r="A2" s="206" t="s">
        <v>1333</v>
      </c>
      <c r="B2" s="206"/>
      <c r="C2" s="206"/>
      <c r="D2" s="206"/>
    </row>
    <row r="3" spans="1:4" ht="17.45" customHeight="1">
      <c r="A3" s="17"/>
      <c r="B3" s="145"/>
      <c r="C3" s="145"/>
      <c r="D3" s="142" t="s">
        <v>982</v>
      </c>
    </row>
    <row r="4" spans="1:4" s="128" customFormat="1" ht="41.25" customHeight="1">
      <c r="A4" s="33" t="s">
        <v>1064</v>
      </c>
      <c r="B4" s="33" t="s">
        <v>2</v>
      </c>
      <c r="C4" s="127" t="s">
        <v>31</v>
      </c>
      <c r="D4" s="127" t="s">
        <v>64</v>
      </c>
    </row>
    <row r="5" spans="1:4" ht="30" customHeight="1">
      <c r="A5" s="39" t="s">
        <v>1074</v>
      </c>
      <c r="B5" s="146"/>
      <c r="C5" s="146"/>
      <c r="D5" s="40"/>
    </row>
    <row r="6" spans="1:4" ht="30" customHeight="1">
      <c r="A6" s="41" t="s">
        <v>1075</v>
      </c>
      <c r="B6" s="146"/>
      <c r="C6" s="146"/>
      <c r="D6" s="40"/>
    </row>
    <row r="7" spans="1:4" s="38" customFormat="1" ht="30" customHeight="1">
      <c r="A7" s="42" t="s">
        <v>1076</v>
      </c>
      <c r="B7" s="146">
        <f>SUM(B8:B12)</f>
        <v>626965</v>
      </c>
      <c r="C7" s="146">
        <f>SUM(C8:C12)</f>
        <v>644661</v>
      </c>
      <c r="D7" s="40">
        <f t="shared" ref="D7:D8" si="0">B7/C7</f>
        <v>0.97299999999999998</v>
      </c>
    </row>
    <row r="8" spans="1:4" s="38" customFormat="1" ht="30" customHeight="1">
      <c r="A8" s="43" t="s">
        <v>1077</v>
      </c>
      <c r="B8" s="146">
        <v>594465</v>
      </c>
      <c r="C8" s="146">
        <v>607161</v>
      </c>
      <c r="D8" s="44">
        <f t="shared" si="0"/>
        <v>0.97899999999999998</v>
      </c>
    </row>
    <row r="9" spans="1:4" s="38" customFormat="1" ht="30" customHeight="1">
      <c r="A9" s="43" t="s">
        <v>1078</v>
      </c>
      <c r="B9" s="147"/>
      <c r="C9" s="147"/>
      <c r="D9" s="44"/>
    </row>
    <row r="10" spans="1:4" s="38" customFormat="1" ht="30" customHeight="1">
      <c r="A10" s="43" t="s">
        <v>1079</v>
      </c>
      <c r="B10" s="147"/>
      <c r="C10" s="147"/>
      <c r="D10" s="44"/>
    </row>
    <row r="11" spans="1:4" s="38" customFormat="1" ht="30" customHeight="1">
      <c r="A11" s="43" t="s">
        <v>1080</v>
      </c>
      <c r="B11" s="146">
        <v>12500</v>
      </c>
      <c r="C11" s="146">
        <v>20000</v>
      </c>
      <c r="D11" s="44">
        <f t="shared" ref="D11:D20" si="1">B11/C11</f>
        <v>0.625</v>
      </c>
    </row>
    <row r="12" spans="1:4" s="38" customFormat="1" ht="30" customHeight="1">
      <c r="A12" s="43" t="s">
        <v>1081</v>
      </c>
      <c r="B12" s="146">
        <v>20000</v>
      </c>
      <c r="C12" s="146">
        <v>17500</v>
      </c>
      <c r="D12" s="44">
        <f t="shared" si="1"/>
        <v>1.143</v>
      </c>
    </row>
    <row r="13" spans="1:4" s="38" customFormat="1" ht="30" customHeight="1">
      <c r="A13" s="42" t="s">
        <v>1082</v>
      </c>
      <c r="B13" s="146">
        <f>B14</f>
        <v>3500</v>
      </c>
      <c r="C13" s="146">
        <v>2500</v>
      </c>
      <c r="D13" s="44">
        <f t="shared" si="1"/>
        <v>1.4</v>
      </c>
    </row>
    <row r="14" spans="1:4" s="38" customFormat="1" ht="30" customHeight="1">
      <c r="A14" s="42" t="s">
        <v>1083</v>
      </c>
      <c r="B14" s="146">
        <v>3500</v>
      </c>
      <c r="C14" s="146">
        <v>2500</v>
      </c>
      <c r="D14" s="44">
        <f t="shared" si="1"/>
        <v>1.4</v>
      </c>
    </row>
    <row r="15" spans="1:4" s="38" customFormat="1" ht="30" customHeight="1">
      <c r="A15" s="42" t="s">
        <v>1084</v>
      </c>
      <c r="B15" s="146">
        <f>SUM(B16)</f>
        <v>61211</v>
      </c>
      <c r="C15" s="146">
        <f>SUM(C16)</f>
        <v>32639</v>
      </c>
      <c r="D15" s="44">
        <f t="shared" si="1"/>
        <v>1.875</v>
      </c>
    </row>
    <row r="16" spans="1:4" s="38" customFormat="1" ht="30" customHeight="1">
      <c r="A16" s="42" t="s">
        <v>1085</v>
      </c>
      <c r="B16" s="146">
        <v>61211</v>
      </c>
      <c r="C16" s="146">
        <v>32639</v>
      </c>
      <c r="D16" s="44">
        <f t="shared" si="1"/>
        <v>1.875</v>
      </c>
    </row>
    <row r="17" spans="1:4" s="38" customFormat="1" ht="30" customHeight="1">
      <c r="A17" s="189" t="s">
        <v>1334</v>
      </c>
      <c r="B17" s="172">
        <v>500</v>
      </c>
      <c r="C17" s="172"/>
      <c r="D17" s="190"/>
    </row>
    <row r="18" spans="1:4" ht="30" customHeight="1">
      <c r="A18" s="25" t="s">
        <v>1086</v>
      </c>
      <c r="B18" s="47">
        <f>SUM(B7+B13+B15+B17)</f>
        <v>692176</v>
      </c>
      <c r="C18" s="47">
        <f>SUM(C7+C13+C15+C17)</f>
        <v>679800</v>
      </c>
      <c r="D18" s="44">
        <f t="shared" si="1"/>
        <v>1.018</v>
      </c>
    </row>
    <row r="19" spans="1:4" ht="30" customHeight="1">
      <c r="A19" s="45" t="s">
        <v>48</v>
      </c>
      <c r="B19" s="119">
        <v>197824</v>
      </c>
      <c r="C19" s="119">
        <v>160200</v>
      </c>
      <c r="D19" s="44">
        <f t="shared" si="1"/>
        <v>1.2350000000000001</v>
      </c>
    </row>
    <row r="20" spans="1:4" ht="30" customHeight="1">
      <c r="A20" s="46" t="s">
        <v>47</v>
      </c>
      <c r="B20" s="119">
        <f>SUM(B19+B18)</f>
        <v>890000</v>
      </c>
      <c r="C20" s="119">
        <f>SUM(C18:C19)</f>
        <v>840000</v>
      </c>
      <c r="D20" s="44">
        <f t="shared" si="1"/>
        <v>1.06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8" sqref="D8"/>
    </sheetView>
  </sheetViews>
  <sheetFormatPr defaultColWidth="9" defaultRowHeight="14.25"/>
  <cols>
    <col min="1" max="1" width="23" customWidth="1"/>
    <col min="2" max="2" width="7.375" customWidth="1"/>
    <col min="3" max="6" width="9.875" customWidth="1"/>
    <col min="7" max="7" width="6.375" customWidth="1"/>
    <col min="8" max="8" width="6" customWidth="1"/>
    <col min="9" max="9" width="5.75" customWidth="1"/>
    <col min="10" max="10" width="15.125" customWidth="1"/>
  </cols>
  <sheetData>
    <row r="1" spans="1:10" ht="18.600000000000001" customHeight="1">
      <c r="A1" s="16" t="s">
        <v>1087</v>
      </c>
    </row>
    <row r="2" spans="1:10" ht="20.25">
      <c r="A2" s="206" t="s">
        <v>1335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>
      <c r="A3" s="32"/>
      <c r="B3" s="32"/>
      <c r="C3" s="32"/>
      <c r="D3" s="32"/>
      <c r="E3" s="32"/>
      <c r="F3" s="32"/>
      <c r="G3" s="32"/>
      <c r="H3" s="32"/>
      <c r="J3" s="142" t="s">
        <v>982</v>
      </c>
    </row>
    <row r="4" spans="1:10" s="128" customFormat="1" ht="36.75" customHeight="1">
      <c r="A4" s="33" t="s">
        <v>63</v>
      </c>
      <c r="B4" s="33" t="s">
        <v>1027</v>
      </c>
      <c r="C4" s="33" t="s">
        <v>1088</v>
      </c>
      <c r="D4" s="33" t="s">
        <v>1088</v>
      </c>
      <c r="E4" s="33" t="s">
        <v>1088</v>
      </c>
      <c r="F4" s="33" t="s">
        <v>1088</v>
      </c>
      <c r="G4" s="33" t="s">
        <v>1089</v>
      </c>
      <c r="H4" s="33" t="s">
        <v>1089</v>
      </c>
      <c r="I4" s="33" t="s">
        <v>1089</v>
      </c>
      <c r="J4" s="140" t="s">
        <v>1090</v>
      </c>
    </row>
    <row r="5" spans="1:10" ht="29.1" customHeight="1">
      <c r="A5" s="21" t="s">
        <v>1091</v>
      </c>
      <c r="B5" s="21"/>
      <c r="C5" s="21"/>
      <c r="D5" s="21"/>
      <c r="E5" s="21"/>
      <c r="F5" s="21"/>
      <c r="G5" s="21"/>
      <c r="H5" s="21"/>
      <c r="I5" s="21"/>
      <c r="J5" s="36"/>
    </row>
    <row r="6" spans="1:10" ht="29.1" customHeight="1">
      <c r="A6" s="21" t="s">
        <v>1092</v>
      </c>
      <c r="B6" s="21"/>
      <c r="C6" s="21"/>
      <c r="D6" s="21"/>
      <c r="E6" s="21"/>
      <c r="F6" s="21"/>
      <c r="G6" s="21"/>
      <c r="H6" s="21"/>
      <c r="I6" s="21"/>
      <c r="J6" s="36"/>
    </row>
    <row r="7" spans="1:10" ht="29.1" customHeight="1">
      <c r="A7" s="21" t="s">
        <v>1093</v>
      </c>
      <c r="B7" s="21"/>
      <c r="C7" s="21"/>
      <c r="D7" s="21"/>
      <c r="E7" s="21"/>
      <c r="F7" s="21"/>
      <c r="G7" s="21"/>
      <c r="H7" s="21"/>
      <c r="I7" s="21"/>
      <c r="J7" s="36"/>
    </row>
    <row r="8" spans="1:10" ht="29.1" customHeight="1">
      <c r="A8" s="21" t="s">
        <v>1094</v>
      </c>
      <c r="B8" s="21"/>
      <c r="C8" s="21"/>
      <c r="D8" s="21"/>
      <c r="E8" s="21"/>
      <c r="F8" s="21"/>
      <c r="G8" s="21"/>
      <c r="H8" s="21"/>
      <c r="I8" s="21"/>
      <c r="J8" s="36"/>
    </row>
    <row r="9" spans="1:10" ht="29.1" customHeight="1">
      <c r="A9" s="21" t="s">
        <v>1095</v>
      </c>
      <c r="B9" s="21"/>
      <c r="C9" s="21"/>
      <c r="D9" s="21"/>
      <c r="E9" s="21"/>
      <c r="F9" s="21"/>
      <c r="G9" s="34"/>
      <c r="H9" s="21"/>
      <c r="I9" s="21"/>
      <c r="J9" s="36"/>
    </row>
    <row r="10" spans="1:10" ht="29.1" customHeight="1">
      <c r="A10" s="21" t="s">
        <v>1096</v>
      </c>
      <c r="B10" s="21"/>
      <c r="C10" s="21"/>
      <c r="D10" s="21"/>
      <c r="E10" s="21"/>
      <c r="F10" s="21"/>
      <c r="G10" s="21"/>
      <c r="H10" s="21"/>
      <c r="I10" s="21"/>
      <c r="J10" s="36"/>
    </row>
    <row r="11" spans="1:10" ht="29.1" customHeight="1">
      <c r="A11" s="21" t="s">
        <v>1097</v>
      </c>
      <c r="B11" s="21"/>
      <c r="C11" s="21"/>
      <c r="D11" s="21"/>
      <c r="E11" s="21"/>
      <c r="F11" s="21"/>
      <c r="G11" s="21"/>
      <c r="H11" s="21"/>
      <c r="I11" s="21"/>
      <c r="J11" s="36"/>
    </row>
    <row r="12" spans="1:10" ht="29.1" customHeight="1">
      <c r="A12" s="21" t="s">
        <v>1098</v>
      </c>
      <c r="B12" s="21"/>
      <c r="C12" s="21"/>
      <c r="D12" s="21"/>
      <c r="E12" s="21"/>
      <c r="F12" s="21"/>
      <c r="G12" s="21"/>
      <c r="H12" s="21"/>
      <c r="I12" s="21"/>
      <c r="J12" s="36"/>
    </row>
    <row r="13" spans="1:10" ht="29.1" customHeight="1">
      <c r="A13" s="21" t="s">
        <v>1099</v>
      </c>
      <c r="B13" s="21"/>
      <c r="C13" s="21"/>
      <c r="D13" s="21"/>
      <c r="E13" s="21"/>
      <c r="F13" s="21"/>
      <c r="G13" s="21"/>
      <c r="H13" s="21"/>
      <c r="I13" s="21"/>
      <c r="J13" s="36"/>
    </row>
    <row r="14" spans="1:10" ht="29.1" customHeight="1">
      <c r="A14" s="21" t="s">
        <v>1100</v>
      </c>
      <c r="B14" s="21"/>
      <c r="C14" s="21"/>
      <c r="D14" s="21"/>
      <c r="E14" s="21"/>
      <c r="F14" s="21"/>
      <c r="G14" s="21"/>
      <c r="H14" s="21"/>
      <c r="I14" s="21"/>
      <c r="J14" s="36"/>
    </row>
    <row r="15" spans="1:10" ht="29.1" customHeight="1">
      <c r="A15" s="21" t="s">
        <v>1101</v>
      </c>
      <c r="B15" s="21"/>
      <c r="C15" s="21"/>
      <c r="D15" s="21"/>
      <c r="E15" s="21"/>
      <c r="F15" s="21"/>
      <c r="G15" s="21"/>
      <c r="H15" s="21"/>
      <c r="I15" s="21"/>
      <c r="J15" s="36"/>
    </row>
    <row r="16" spans="1:10" s="31" customFormat="1" ht="29.1" customHeight="1">
      <c r="A16" s="25" t="s">
        <v>1086</v>
      </c>
      <c r="B16" s="20"/>
      <c r="C16" s="20"/>
      <c r="D16" s="20"/>
      <c r="E16" s="20"/>
      <c r="F16" s="20"/>
      <c r="G16" s="20"/>
      <c r="H16" s="20"/>
      <c r="I16" s="20"/>
      <c r="J16" s="37"/>
    </row>
    <row r="17" spans="1:10" ht="30" customHeight="1">
      <c r="A17" s="207" t="s">
        <v>1102</v>
      </c>
      <c r="B17" s="207"/>
      <c r="C17" s="207"/>
      <c r="D17" s="207"/>
      <c r="E17" s="207"/>
      <c r="F17" s="207"/>
      <c r="G17" s="207"/>
      <c r="H17" s="207"/>
      <c r="I17" s="207"/>
      <c r="J17" s="207"/>
    </row>
  </sheetData>
  <mergeCells count="2">
    <mergeCell ref="A2:J2"/>
    <mergeCell ref="A17:J17"/>
  </mergeCells>
  <phoneticPr fontId="26" type="noConversion"/>
  <printOptions horizontalCentered="1"/>
  <pageMargins left="0.235416666666667" right="0.235416666666667" top="0.74791666666666701" bottom="0.74791666666666701" header="0.31388888888888899" footer="0.31388888888888899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2" sqref="F12"/>
    </sheetView>
  </sheetViews>
  <sheetFormatPr defaultColWidth="9" defaultRowHeight="14.25"/>
  <cols>
    <col min="1" max="1" width="44.625" customWidth="1"/>
    <col min="2" max="2" width="13" customWidth="1"/>
    <col min="3" max="3" width="14.75" style="115" customWidth="1"/>
    <col min="4" max="4" width="18" style="115" customWidth="1"/>
  </cols>
  <sheetData>
    <row r="1" spans="1:4">
      <c r="A1" s="16" t="s">
        <v>1103</v>
      </c>
    </row>
    <row r="2" spans="1:4" ht="20.25">
      <c r="A2" s="206" t="s">
        <v>1328</v>
      </c>
      <c r="B2" s="206"/>
      <c r="C2" s="206"/>
      <c r="D2" s="206"/>
    </row>
    <row r="3" spans="1:4" ht="24.6" customHeight="1">
      <c r="A3" s="17"/>
      <c r="B3" s="18"/>
      <c r="C3" s="145"/>
      <c r="D3" s="142" t="s">
        <v>982</v>
      </c>
    </row>
    <row r="4" spans="1:4" s="128" customFormat="1" ht="40.15" customHeight="1">
      <c r="A4" s="149" t="s">
        <v>63</v>
      </c>
      <c r="B4" s="149" t="s">
        <v>2</v>
      </c>
      <c r="C4" s="127" t="s">
        <v>3</v>
      </c>
      <c r="D4" s="127" t="s">
        <v>4</v>
      </c>
    </row>
    <row r="5" spans="1:4" ht="30" customHeight="1">
      <c r="A5" s="21" t="s">
        <v>1104</v>
      </c>
      <c r="B5" s="27">
        <f>B6</f>
        <v>7291</v>
      </c>
      <c r="C5" s="187">
        <f>C6</f>
        <v>796</v>
      </c>
      <c r="D5" s="150">
        <f>B5/C5</f>
        <v>9.16</v>
      </c>
    </row>
    <row r="6" spans="1:4" ht="30" customHeight="1">
      <c r="A6" s="28" t="s">
        <v>1167</v>
      </c>
      <c r="B6" s="29">
        <v>7291</v>
      </c>
      <c r="C6" s="151">
        <v>796</v>
      </c>
      <c r="D6" s="150">
        <f>B6/C6</f>
        <v>9.16</v>
      </c>
    </row>
    <row r="7" spans="1:4" ht="30" customHeight="1">
      <c r="A7" s="21" t="s">
        <v>1105</v>
      </c>
      <c r="B7" s="21"/>
      <c r="C7" s="47"/>
      <c r="D7" s="47"/>
    </row>
    <row r="8" spans="1:4" ht="30" customHeight="1">
      <c r="A8" s="28" t="s">
        <v>1106</v>
      </c>
      <c r="B8" s="21"/>
      <c r="C8" s="47"/>
      <c r="D8" s="47"/>
    </row>
    <row r="9" spans="1:4" ht="30" customHeight="1">
      <c r="A9" s="30" t="s">
        <v>1107</v>
      </c>
      <c r="B9" s="21"/>
      <c r="C9" s="47"/>
      <c r="D9" s="47"/>
    </row>
    <row r="10" spans="1:4" ht="30" customHeight="1">
      <c r="A10" s="30" t="s">
        <v>1108</v>
      </c>
      <c r="B10" s="21"/>
      <c r="C10" s="47"/>
      <c r="D10" s="47"/>
    </row>
    <row r="11" spans="1:4" ht="30" customHeight="1">
      <c r="A11" s="30" t="s">
        <v>1109</v>
      </c>
      <c r="B11" s="21"/>
      <c r="C11" s="47"/>
      <c r="D11" s="47"/>
    </row>
    <row r="12" spans="1:4" ht="30" customHeight="1">
      <c r="A12" s="21" t="s">
        <v>1110</v>
      </c>
      <c r="B12" s="21"/>
      <c r="C12" s="47"/>
      <c r="D12" s="47"/>
    </row>
    <row r="13" spans="1:4" ht="30" customHeight="1">
      <c r="A13" s="21" t="s">
        <v>1111</v>
      </c>
      <c r="B13" s="21"/>
      <c r="C13" s="47"/>
      <c r="D13" s="47"/>
    </row>
    <row r="14" spans="1:4" ht="30" customHeight="1">
      <c r="A14" s="21" t="s">
        <v>1112</v>
      </c>
      <c r="B14" s="21"/>
      <c r="C14" s="47"/>
      <c r="D14" s="47"/>
    </row>
    <row r="15" spans="1:4" ht="30" customHeight="1">
      <c r="A15" s="25" t="s">
        <v>1113</v>
      </c>
      <c r="B15" s="122">
        <f>B5+B12+B7+B13+B14</f>
        <v>7291</v>
      </c>
      <c r="C15" s="152">
        <f>C5+C12+C7+C13+C14</f>
        <v>796</v>
      </c>
      <c r="D15" s="150">
        <f>B15/C15</f>
        <v>9.16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32" sqref="C32"/>
    </sheetView>
  </sheetViews>
  <sheetFormatPr defaultColWidth="9" defaultRowHeight="14.25"/>
  <cols>
    <col min="1" max="1" width="43.375" customWidth="1"/>
    <col min="2" max="2" width="12.875" style="115" customWidth="1"/>
    <col min="3" max="3" width="11.75" style="115" customWidth="1"/>
    <col min="4" max="4" width="14.25" style="115" customWidth="1"/>
    <col min="5" max="5" width="25.5" customWidth="1"/>
  </cols>
  <sheetData>
    <row r="1" spans="1:4">
      <c r="A1" s="16" t="s">
        <v>1114</v>
      </c>
    </row>
    <row r="2" spans="1:4" ht="26.45" customHeight="1">
      <c r="A2" s="206" t="s">
        <v>1336</v>
      </c>
      <c r="B2" s="206"/>
      <c r="C2" s="206"/>
      <c r="D2" s="206"/>
    </row>
    <row r="3" spans="1:4">
      <c r="A3" s="17"/>
      <c r="B3" s="145"/>
      <c r="C3" s="145"/>
      <c r="D3" s="142" t="s">
        <v>982</v>
      </c>
    </row>
    <row r="4" spans="1:4" s="128" customFormat="1" ht="34.15" customHeight="1">
      <c r="A4" s="149" t="s">
        <v>63</v>
      </c>
      <c r="B4" s="149" t="s">
        <v>2</v>
      </c>
      <c r="C4" s="127" t="s">
        <v>3</v>
      </c>
      <c r="D4" s="127" t="s">
        <v>1170</v>
      </c>
    </row>
    <row r="5" spans="1:4" ht="20.100000000000001" customHeight="1">
      <c r="A5" s="19" t="s">
        <v>1115</v>
      </c>
      <c r="B5" s="25"/>
      <c r="C5" s="25"/>
      <c r="D5" s="25"/>
    </row>
    <row r="6" spans="1:4" ht="20.100000000000001" customHeight="1">
      <c r="A6" s="19" t="s">
        <v>1116</v>
      </c>
      <c r="B6" s="47"/>
      <c r="C6" s="47"/>
      <c r="D6" s="47"/>
    </row>
    <row r="7" spans="1:4" ht="20.100000000000001" customHeight="1">
      <c r="A7" s="22" t="s">
        <v>1117</v>
      </c>
      <c r="B7" s="47"/>
      <c r="C7" s="47"/>
      <c r="D7" s="47"/>
    </row>
    <row r="8" spans="1:4" ht="20.100000000000001" customHeight="1">
      <c r="A8" s="22" t="s">
        <v>1118</v>
      </c>
      <c r="B8" s="47"/>
      <c r="C8" s="47"/>
      <c r="D8" s="47"/>
    </row>
    <row r="9" spans="1:4" ht="20.100000000000001" customHeight="1">
      <c r="A9" s="22" t="s">
        <v>1119</v>
      </c>
      <c r="B9" s="47"/>
      <c r="C9" s="47"/>
      <c r="D9" s="47"/>
    </row>
    <row r="10" spans="1:4" ht="20.100000000000001" customHeight="1">
      <c r="A10" s="22" t="s">
        <v>1120</v>
      </c>
      <c r="B10" s="47"/>
      <c r="C10" s="47"/>
      <c r="D10" s="47"/>
    </row>
    <row r="11" spans="1:4" ht="20.100000000000001" customHeight="1">
      <c r="A11" s="22" t="s">
        <v>1121</v>
      </c>
      <c r="B11" s="47"/>
      <c r="C11" s="47"/>
      <c r="D11" s="47"/>
    </row>
    <row r="12" spans="1:4" ht="20.100000000000001" customHeight="1">
      <c r="A12" s="22" t="s">
        <v>1122</v>
      </c>
      <c r="B12" s="47"/>
      <c r="C12" s="47"/>
      <c r="D12" s="47"/>
    </row>
    <row r="13" spans="1:4" ht="20.100000000000001" customHeight="1">
      <c r="A13" s="22" t="s">
        <v>1123</v>
      </c>
      <c r="B13" s="47"/>
      <c r="C13" s="47"/>
      <c r="D13" s="47"/>
    </row>
    <row r="14" spans="1:4" ht="20.100000000000001" customHeight="1">
      <c r="A14" s="22" t="s">
        <v>1124</v>
      </c>
      <c r="B14" s="47"/>
      <c r="C14" s="47"/>
      <c r="D14" s="47"/>
    </row>
    <row r="15" spans="1:4" ht="20.100000000000001" customHeight="1">
      <c r="A15" s="19" t="s">
        <v>1125</v>
      </c>
      <c r="B15" s="35"/>
      <c r="C15" s="35"/>
      <c r="D15" s="35"/>
    </row>
    <row r="16" spans="1:4" ht="20.100000000000001" customHeight="1">
      <c r="A16" s="23" t="s">
        <v>1126</v>
      </c>
      <c r="B16" s="112"/>
      <c r="C16" s="112"/>
      <c r="D16" s="112"/>
    </row>
    <row r="17" spans="1:4" ht="20.100000000000001" customHeight="1">
      <c r="A17" s="22" t="s">
        <v>1127</v>
      </c>
      <c r="B17" s="112"/>
      <c r="C17" s="112"/>
      <c r="D17" s="112"/>
    </row>
    <row r="18" spans="1:4" ht="20.100000000000001" customHeight="1">
      <c r="A18" s="22" t="s">
        <v>1128</v>
      </c>
      <c r="B18" s="112"/>
      <c r="C18" s="112"/>
      <c r="D18" s="112"/>
    </row>
    <row r="19" spans="1:4" ht="20.100000000000001" customHeight="1">
      <c r="A19" s="22" t="s">
        <v>1129</v>
      </c>
      <c r="B19" s="112"/>
      <c r="C19" s="112"/>
      <c r="D19" s="112"/>
    </row>
    <row r="20" spans="1:4" ht="20.100000000000001" customHeight="1">
      <c r="A20" s="22" t="s">
        <v>1130</v>
      </c>
      <c r="B20" s="112"/>
      <c r="C20" s="112"/>
      <c r="D20" s="112"/>
    </row>
    <row r="21" spans="1:4" ht="20.100000000000001" customHeight="1">
      <c r="A21" s="22" t="s">
        <v>1131</v>
      </c>
      <c r="B21" s="112"/>
      <c r="C21" s="112"/>
      <c r="D21" s="112"/>
    </row>
    <row r="22" spans="1:4" ht="20.100000000000001" customHeight="1">
      <c r="A22" s="22" t="s">
        <v>1132</v>
      </c>
      <c r="B22" s="112"/>
      <c r="C22" s="112"/>
      <c r="D22" s="112"/>
    </row>
    <row r="23" spans="1:4" ht="20.100000000000001" customHeight="1">
      <c r="A23" s="22" t="s">
        <v>1133</v>
      </c>
      <c r="B23" s="112"/>
      <c r="C23" s="112"/>
      <c r="D23" s="112"/>
    </row>
    <row r="24" spans="1:4" ht="20.100000000000001" customHeight="1">
      <c r="A24" s="19" t="s">
        <v>1134</v>
      </c>
      <c r="B24" s="35"/>
      <c r="C24" s="35"/>
      <c r="D24" s="35"/>
    </row>
    <row r="25" spans="1:4" ht="20.100000000000001" customHeight="1">
      <c r="A25" s="19" t="s">
        <v>1135</v>
      </c>
      <c r="B25" s="112"/>
      <c r="C25" s="112"/>
      <c r="D25" s="112"/>
    </row>
    <row r="26" spans="1:4" ht="20.100000000000001" customHeight="1">
      <c r="A26" s="19" t="s">
        <v>1136</v>
      </c>
      <c r="B26" s="35"/>
      <c r="C26" s="35"/>
      <c r="D26" s="35"/>
    </row>
    <row r="27" spans="1:4" ht="20.100000000000001" customHeight="1">
      <c r="A27" s="19" t="s">
        <v>1137</v>
      </c>
      <c r="B27" s="112"/>
      <c r="C27" s="112"/>
      <c r="D27" s="112"/>
    </row>
    <row r="28" spans="1:4" ht="20.100000000000001" customHeight="1">
      <c r="A28" s="19" t="s">
        <v>1138</v>
      </c>
      <c r="B28" s="112"/>
      <c r="C28" s="112"/>
      <c r="D28" s="112"/>
    </row>
    <row r="29" spans="1:4" ht="20.100000000000001" customHeight="1">
      <c r="A29" s="19" t="s">
        <v>1139</v>
      </c>
      <c r="B29" s="112"/>
      <c r="C29" s="112"/>
      <c r="D29" s="112"/>
    </row>
    <row r="30" spans="1:4" ht="20.100000000000001" customHeight="1">
      <c r="A30" s="19" t="s">
        <v>1140</v>
      </c>
      <c r="B30" s="35">
        <f>B31</f>
        <v>7291</v>
      </c>
      <c r="C30" s="35">
        <f>C31</f>
        <v>1417</v>
      </c>
      <c r="D30" s="150">
        <f t="shared" ref="D30:D35" si="0">B30/C30</f>
        <v>5.1449999999999996</v>
      </c>
    </row>
    <row r="31" spans="1:4" ht="20.100000000000001" customHeight="1">
      <c r="A31" s="19" t="s">
        <v>1141</v>
      </c>
      <c r="B31" s="112">
        <v>7291</v>
      </c>
      <c r="C31" s="112">
        <v>1417</v>
      </c>
      <c r="D31" s="150">
        <f t="shared" si="0"/>
        <v>5.1449999999999996</v>
      </c>
    </row>
    <row r="32" spans="1:4" ht="20.100000000000001" customHeight="1">
      <c r="A32" s="25" t="s">
        <v>47</v>
      </c>
      <c r="B32" s="112">
        <f>B5+B15+B24+B26+B30</f>
        <v>7291</v>
      </c>
      <c r="C32" s="112">
        <f>C5+C15+C24+C26+C30</f>
        <v>1417</v>
      </c>
      <c r="D32" s="150">
        <f t="shared" si="0"/>
        <v>5.1449999999999996</v>
      </c>
    </row>
    <row r="33" spans="1:4" ht="20.100000000000001" customHeight="1">
      <c r="A33" s="26" t="s">
        <v>1142</v>
      </c>
      <c r="B33" s="112"/>
      <c r="C33" s="112"/>
      <c r="D33" s="112"/>
    </row>
    <row r="34" spans="1:4" ht="20.100000000000001" customHeight="1">
      <c r="A34" s="21" t="s">
        <v>1143</v>
      </c>
      <c r="B34" s="112"/>
      <c r="C34" s="112"/>
      <c r="D34" s="112"/>
    </row>
    <row r="35" spans="1:4" ht="20.100000000000001" customHeight="1">
      <c r="A35" s="25" t="s">
        <v>1144</v>
      </c>
      <c r="B35" s="112">
        <f>B32+B33+B34</f>
        <v>7291</v>
      </c>
      <c r="C35" s="112">
        <f>C32+C33+C34</f>
        <v>1417</v>
      </c>
      <c r="D35" s="150">
        <f t="shared" si="0"/>
        <v>5.1449999999999996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zoomScaleNormal="115" workbookViewId="0">
      <selection activeCell="B5" sqref="B5"/>
    </sheetView>
  </sheetViews>
  <sheetFormatPr defaultColWidth="9" defaultRowHeight="14.25"/>
  <cols>
    <col min="1" max="1" width="37.375" style="3" customWidth="1"/>
    <col min="2" max="2" width="18" style="8" customWidth="1"/>
    <col min="3" max="3" width="14.75" style="9" customWidth="1"/>
    <col min="4" max="4" width="16.5" style="9" customWidth="1"/>
    <col min="5" max="16384" width="9" style="3"/>
  </cols>
  <sheetData>
    <row r="1" spans="1:4" ht="19.350000000000001" customHeight="1">
      <c r="A1" s="3" t="s">
        <v>1145</v>
      </c>
    </row>
    <row r="2" spans="1:4" ht="26.45" customHeight="1">
      <c r="A2" s="208" t="s">
        <v>1337</v>
      </c>
      <c r="B2" s="208"/>
      <c r="C2" s="208"/>
      <c r="D2" s="208"/>
    </row>
    <row r="3" spans="1:4" ht="17.45" customHeight="1">
      <c r="A3" s="4"/>
      <c r="B3" s="10"/>
      <c r="C3" s="11"/>
      <c r="D3" s="156" t="s">
        <v>982</v>
      </c>
    </row>
    <row r="4" spans="1:4" s="155" customFormat="1" ht="37.5" customHeight="1">
      <c r="A4" s="154" t="s">
        <v>1146</v>
      </c>
      <c r="B4" s="153" t="s">
        <v>2</v>
      </c>
      <c r="C4" s="125" t="s">
        <v>31</v>
      </c>
      <c r="D4" s="125" t="s">
        <v>1171</v>
      </c>
    </row>
    <row r="5" spans="1:4" ht="20.45" customHeight="1">
      <c r="A5" s="5" t="s">
        <v>1338</v>
      </c>
      <c r="B5" s="12">
        <f>SUM(B6:B10)</f>
        <v>222458</v>
      </c>
      <c r="C5" s="12">
        <f>SUM(C6:C10)</f>
        <v>206870</v>
      </c>
      <c r="D5" s="150">
        <f t="shared" ref="D5:D16" si="0">B5/C5</f>
        <v>1.075</v>
      </c>
    </row>
    <row r="6" spans="1:4" ht="20.45" customHeight="1">
      <c r="A6" s="13" t="s">
        <v>1147</v>
      </c>
      <c r="B6" s="12">
        <v>10471</v>
      </c>
      <c r="C6" s="12">
        <v>10645</v>
      </c>
      <c r="D6" s="150">
        <f t="shared" si="0"/>
        <v>0.98399999999999999</v>
      </c>
    </row>
    <row r="7" spans="1:4" ht="20.45" customHeight="1">
      <c r="A7" s="13" t="s">
        <v>1148</v>
      </c>
      <c r="B7" s="12">
        <v>56500</v>
      </c>
      <c r="C7" s="12">
        <v>55500</v>
      </c>
      <c r="D7" s="150">
        <f t="shared" si="0"/>
        <v>1.018</v>
      </c>
    </row>
    <row r="8" spans="1:4" ht="20.45" customHeight="1">
      <c r="A8" s="13" t="s">
        <v>1149</v>
      </c>
      <c r="B8" s="12">
        <v>22988</v>
      </c>
      <c r="C8" s="12">
        <v>21590</v>
      </c>
      <c r="D8" s="150">
        <f t="shared" si="0"/>
        <v>1.0649999999999999</v>
      </c>
    </row>
    <row r="9" spans="1:4" ht="20.45" customHeight="1">
      <c r="A9" s="13" t="s">
        <v>1150</v>
      </c>
      <c r="B9" s="12">
        <v>2323</v>
      </c>
      <c r="C9" s="12">
        <f>2558+33</f>
        <v>2591</v>
      </c>
      <c r="D9" s="150">
        <f t="shared" si="0"/>
        <v>0.89700000000000002</v>
      </c>
    </row>
    <row r="10" spans="1:4" ht="20.45" customHeight="1">
      <c r="A10" s="13" t="s">
        <v>1151</v>
      </c>
      <c r="B10" s="12">
        <v>130176</v>
      </c>
      <c r="C10" s="12">
        <v>116544</v>
      </c>
      <c r="D10" s="150">
        <f t="shared" si="0"/>
        <v>1.117</v>
      </c>
    </row>
    <row r="11" spans="1:4" ht="20.45" customHeight="1">
      <c r="A11" s="5" t="s">
        <v>1152</v>
      </c>
      <c r="B11" s="12">
        <f>SUM(B12:B16)</f>
        <v>127986</v>
      </c>
      <c r="C11" s="12">
        <f>SUM(C12:C16)</f>
        <v>143857</v>
      </c>
      <c r="D11" s="150">
        <f t="shared" si="0"/>
        <v>0.89</v>
      </c>
    </row>
    <row r="12" spans="1:4" ht="20.45" customHeight="1">
      <c r="A12" s="14" t="s">
        <v>1147</v>
      </c>
      <c r="B12" s="12">
        <v>58579</v>
      </c>
      <c r="C12" s="12">
        <v>54470</v>
      </c>
      <c r="D12" s="150">
        <f t="shared" si="0"/>
        <v>1.075</v>
      </c>
    </row>
    <row r="13" spans="1:4" ht="20.45" customHeight="1">
      <c r="A13" s="14" t="s">
        <v>1148</v>
      </c>
      <c r="B13" s="12">
        <v>9800</v>
      </c>
      <c r="C13" s="12">
        <v>30000</v>
      </c>
      <c r="D13" s="150">
        <f t="shared" si="0"/>
        <v>0.32700000000000001</v>
      </c>
    </row>
    <row r="14" spans="1:4" ht="20.45" customHeight="1">
      <c r="A14" s="14" t="s">
        <v>1153</v>
      </c>
      <c r="B14" s="12">
        <v>800</v>
      </c>
      <c r="C14" s="12">
        <v>1000</v>
      </c>
      <c r="D14" s="150">
        <f t="shared" si="0"/>
        <v>0.8</v>
      </c>
    </row>
    <row r="15" spans="1:4" ht="20.45" customHeight="1">
      <c r="A15" s="14" t="s">
        <v>1154</v>
      </c>
      <c r="B15" s="12">
        <v>200</v>
      </c>
      <c r="C15" s="12">
        <v>200</v>
      </c>
      <c r="D15" s="150">
        <f t="shared" si="0"/>
        <v>1</v>
      </c>
    </row>
    <row r="16" spans="1:4" ht="20.45" customHeight="1">
      <c r="A16" s="14" t="s">
        <v>1151</v>
      </c>
      <c r="B16" s="15">
        <v>58607</v>
      </c>
      <c r="C16" s="15">
        <v>58187</v>
      </c>
      <c r="D16" s="150">
        <f t="shared" si="0"/>
        <v>1.0069999999999999</v>
      </c>
    </row>
  </sheetData>
  <mergeCells count="1">
    <mergeCell ref="A2:D2"/>
  </mergeCells>
  <phoneticPr fontId="26" type="noConversion"/>
  <conditionalFormatting sqref="A5:A11">
    <cfRule type="expression" dxfId="1" priority="1" stopIfTrue="1">
      <formula>"len($A:$A)=3"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15" zoomScaleNormal="115" workbookViewId="0">
      <selection activeCell="E16" sqref="E16"/>
    </sheetView>
  </sheetViews>
  <sheetFormatPr defaultColWidth="9" defaultRowHeight="14.25"/>
  <cols>
    <col min="1" max="1" width="44.25" style="3" customWidth="1"/>
    <col min="2" max="2" width="13.5" style="8" customWidth="1"/>
    <col min="3" max="3" width="13.5" style="9" customWidth="1"/>
    <col min="4" max="4" width="13.875" style="9" customWidth="1"/>
    <col min="5" max="16384" width="9" style="3"/>
  </cols>
  <sheetData>
    <row r="1" spans="1:4" ht="19.350000000000001" customHeight="1">
      <c r="A1" s="3" t="s">
        <v>1155</v>
      </c>
    </row>
    <row r="2" spans="1:4" ht="26.45" customHeight="1">
      <c r="A2" s="208" t="s">
        <v>1339</v>
      </c>
      <c r="B2" s="208"/>
      <c r="C2" s="208"/>
      <c r="D2" s="208"/>
    </row>
    <row r="3" spans="1:4" ht="17.45" customHeight="1">
      <c r="A3" s="4"/>
      <c r="B3" s="10"/>
      <c r="C3" s="11"/>
      <c r="D3" s="156" t="s">
        <v>982</v>
      </c>
    </row>
    <row r="4" spans="1:4" s="155" customFormat="1" ht="32.25" customHeight="1">
      <c r="A4" s="154" t="s">
        <v>1146</v>
      </c>
      <c r="B4" s="153" t="s">
        <v>2</v>
      </c>
      <c r="C4" s="125" t="s">
        <v>31</v>
      </c>
      <c r="D4" s="125" t="s">
        <v>64</v>
      </c>
    </row>
    <row r="5" spans="1:4" ht="22.9" customHeight="1">
      <c r="A5" s="5" t="s">
        <v>1156</v>
      </c>
      <c r="B5" s="157">
        <f>SUM(B6:B9)</f>
        <v>79846</v>
      </c>
      <c r="C5" s="157">
        <f>SUM(C6:C9)</f>
        <v>78877</v>
      </c>
      <c r="D5" s="150">
        <f>B5/C5</f>
        <v>1.012</v>
      </c>
    </row>
    <row r="6" spans="1:4" ht="22.9" customHeight="1">
      <c r="A6" s="6" t="s">
        <v>1157</v>
      </c>
      <c r="B6" s="157">
        <v>73815</v>
      </c>
      <c r="C6" s="157">
        <v>73328</v>
      </c>
      <c r="D6" s="150">
        <f t="shared" ref="D6:D12" si="0">B6/C6</f>
        <v>1.0069999999999999</v>
      </c>
    </row>
    <row r="7" spans="1:4" ht="22.9" customHeight="1">
      <c r="A7" s="6" t="s">
        <v>1158</v>
      </c>
      <c r="B7" s="157">
        <v>2359</v>
      </c>
      <c r="C7" s="157">
        <v>2279</v>
      </c>
      <c r="D7" s="150">
        <f t="shared" si="0"/>
        <v>1.0349999999999999</v>
      </c>
    </row>
    <row r="8" spans="1:4" ht="22.9" customHeight="1">
      <c r="A8" s="6" t="s">
        <v>1159</v>
      </c>
      <c r="B8" s="157">
        <v>3658</v>
      </c>
      <c r="C8" s="157">
        <v>3250</v>
      </c>
      <c r="D8" s="150">
        <f t="shared" si="0"/>
        <v>1.1259999999999999</v>
      </c>
    </row>
    <row r="9" spans="1:4" ht="22.9" customHeight="1">
      <c r="A9" s="6" t="s">
        <v>1160</v>
      </c>
      <c r="B9" s="157">
        <v>14</v>
      </c>
      <c r="C9" s="157">
        <v>20</v>
      </c>
      <c r="D9" s="150">
        <f t="shared" si="0"/>
        <v>0.7</v>
      </c>
    </row>
    <row r="10" spans="1:4" ht="22.9" customHeight="1">
      <c r="A10" s="5" t="s">
        <v>1161</v>
      </c>
      <c r="B10" s="12">
        <f>SUM(B11:B12)</f>
        <v>68354</v>
      </c>
      <c r="C10" s="12">
        <f>SUM(C11:C12)</f>
        <v>73400</v>
      </c>
      <c r="D10" s="150">
        <f t="shared" si="0"/>
        <v>0.93100000000000005</v>
      </c>
    </row>
    <row r="11" spans="1:4" ht="22.9" customHeight="1">
      <c r="A11" s="7" t="s">
        <v>1162</v>
      </c>
      <c r="B11" s="12">
        <v>67554</v>
      </c>
      <c r="C11" s="12">
        <v>62382</v>
      </c>
      <c r="D11" s="150">
        <f t="shared" si="0"/>
        <v>1.083</v>
      </c>
    </row>
    <row r="12" spans="1:4" ht="22.9" customHeight="1">
      <c r="A12" s="7" t="s">
        <v>1168</v>
      </c>
      <c r="B12" s="158">
        <v>800</v>
      </c>
      <c r="C12" s="158">
        <v>11018</v>
      </c>
      <c r="D12" s="150">
        <f t="shared" si="0"/>
        <v>7.2999999999999995E-2</v>
      </c>
    </row>
  </sheetData>
  <mergeCells count="1">
    <mergeCell ref="A2:D2"/>
  </mergeCells>
  <phoneticPr fontId="26" type="noConversion"/>
  <conditionalFormatting sqref="A5:A9">
    <cfRule type="expression" dxfId="0" priority="1" stopIfTrue="1">
      <formula>"len($A:$A)=3"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10" sqref="I10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>
      <c r="A1" s="1" t="s">
        <v>1163</v>
      </c>
    </row>
    <row r="2" spans="1:3" ht="29.45" customHeight="1">
      <c r="A2" s="209" t="s">
        <v>1347</v>
      </c>
      <c r="B2" s="209"/>
      <c r="C2" s="209"/>
    </row>
    <row r="3" spans="1:3" ht="25.9" customHeight="1">
      <c r="B3" s="2"/>
      <c r="C3" s="159" t="s">
        <v>1</v>
      </c>
    </row>
    <row r="4" spans="1:3" ht="27.75" customHeight="1">
      <c r="A4" s="210" t="s">
        <v>1164</v>
      </c>
      <c r="B4" s="211"/>
      <c r="C4" s="212"/>
    </row>
    <row r="5" spans="1:3" ht="27.75" customHeight="1">
      <c r="A5" s="213" t="s">
        <v>1340</v>
      </c>
      <c r="B5" s="213"/>
      <c r="C5" s="191">
        <v>805617</v>
      </c>
    </row>
    <row r="6" spans="1:3" ht="27.75" customHeight="1">
      <c r="A6" s="213" t="s">
        <v>1341</v>
      </c>
      <c r="B6" s="213"/>
      <c r="C6" s="192">
        <v>30061</v>
      </c>
    </row>
    <row r="7" spans="1:3" ht="27.75" customHeight="1">
      <c r="A7" s="213" t="s">
        <v>1342</v>
      </c>
      <c r="B7" s="213"/>
      <c r="C7" s="192">
        <f>120+23</f>
        <v>143</v>
      </c>
    </row>
    <row r="8" spans="1:3" ht="27.75" customHeight="1">
      <c r="A8" s="213" t="s">
        <v>1343</v>
      </c>
      <c r="B8" s="213"/>
      <c r="C8" s="192">
        <f>C5+C6-C7</f>
        <v>835535</v>
      </c>
    </row>
    <row r="9" spans="1:3" ht="27.75" customHeight="1">
      <c r="A9" s="210" t="s">
        <v>1165</v>
      </c>
      <c r="B9" s="211"/>
      <c r="C9" s="212"/>
    </row>
    <row r="10" spans="1:3" ht="27.75" customHeight="1">
      <c r="A10" s="213" t="s">
        <v>1344</v>
      </c>
      <c r="B10" s="213"/>
      <c r="C10" s="193">
        <v>875787</v>
      </c>
    </row>
    <row r="11" spans="1:3" ht="27.75" customHeight="1">
      <c r="A11" s="213" t="s">
        <v>1345</v>
      </c>
      <c r="B11" s="213"/>
      <c r="C11" s="193">
        <v>30061</v>
      </c>
    </row>
    <row r="12" spans="1:3" ht="27.75" customHeight="1">
      <c r="A12" s="215" t="s">
        <v>1346</v>
      </c>
      <c r="B12" s="213"/>
      <c r="C12" s="193"/>
    </row>
    <row r="13" spans="1:3" ht="29.25" customHeight="1">
      <c r="A13" s="213" t="s">
        <v>1173</v>
      </c>
      <c r="B13" s="213"/>
      <c r="C13" s="193">
        <f>C10+C11-C12</f>
        <v>905848</v>
      </c>
    </row>
    <row r="14" spans="1:3" ht="54.6" customHeight="1">
      <c r="A14" s="214"/>
      <c r="B14" s="214"/>
      <c r="C14" s="214"/>
    </row>
  </sheetData>
  <mergeCells count="12">
    <mergeCell ref="A13:B13"/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6" type="noConversion"/>
  <pageMargins left="0.235416666666667" right="0.235416666666667" top="0.74791666666666701" bottom="0.74791666666666701" header="0.31388888888888899" footer="0.313888888888888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I13" sqref="I13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>
      <c r="A1" s="1" t="s">
        <v>1166</v>
      </c>
    </row>
    <row r="2" spans="1:3" ht="29.45" customHeight="1">
      <c r="A2" s="209" t="s">
        <v>1348</v>
      </c>
      <c r="B2" s="209"/>
      <c r="C2" s="209"/>
    </row>
    <row r="3" spans="1:3" ht="25.9" customHeight="1">
      <c r="B3" s="2"/>
      <c r="C3" s="159" t="s">
        <v>1</v>
      </c>
    </row>
    <row r="4" spans="1:3" ht="29.25" customHeight="1">
      <c r="A4" s="210" t="s">
        <v>1164</v>
      </c>
      <c r="B4" s="211"/>
      <c r="C4" s="212"/>
    </row>
    <row r="5" spans="1:3" ht="29.25" customHeight="1">
      <c r="A5" s="216" t="s">
        <v>1349</v>
      </c>
      <c r="B5" s="217"/>
      <c r="C5" s="194">
        <v>974241</v>
      </c>
    </row>
    <row r="6" spans="1:3" ht="29.25" customHeight="1">
      <c r="A6" s="216" t="s">
        <v>1350</v>
      </c>
      <c r="B6" s="217"/>
      <c r="C6" s="194">
        <v>709103</v>
      </c>
    </row>
    <row r="7" spans="1:3" ht="29.25" customHeight="1">
      <c r="A7" s="216" t="s">
        <v>1351</v>
      </c>
      <c r="B7" s="217"/>
      <c r="C7" s="194">
        <v>46867</v>
      </c>
    </row>
    <row r="8" spans="1:3" ht="29.25" customHeight="1">
      <c r="A8" s="216" t="s">
        <v>1352</v>
      </c>
      <c r="B8" s="217"/>
      <c r="C8" s="194">
        <f>C5+C6-C7</f>
        <v>1636477</v>
      </c>
    </row>
    <row r="9" spans="1:3" ht="29.25" customHeight="1">
      <c r="A9" s="210" t="s">
        <v>1165</v>
      </c>
      <c r="B9" s="211"/>
      <c r="C9" s="212"/>
    </row>
    <row r="10" spans="1:3" ht="29.25" customHeight="1">
      <c r="A10" s="216" t="s">
        <v>1353</v>
      </c>
      <c r="B10" s="217"/>
      <c r="C10" s="195">
        <v>974241</v>
      </c>
    </row>
    <row r="11" spans="1:3" ht="29.25" customHeight="1">
      <c r="A11" s="216" t="s">
        <v>1354</v>
      </c>
      <c r="B11" s="217"/>
      <c r="C11" s="195">
        <v>709103</v>
      </c>
    </row>
    <row r="12" spans="1:3" ht="29.25" customHeight="1">
      <c r="A12" s="216" t="s">
        <v>1355</v>
      </c>
      <c r="B12" s="217"/>
      <c r="C12" s="195"/>
    </row>
    <row r="13" spans="1:3" ht="29.25" customHeight="1">
      <c r="A13" s="216" t="s">
        <v>1172</v>
      </c>
      <c r="B13" s="217"/>
      <c r="C13" s="195">
        <f>C10+C11</f>
        <v>1683344</v>
      </c>
    </row>
  </sheetData>
  <mergeCells count="11">
    <mergeCell ref="A13:B13"/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6" type="noConversion"/>
  <pageMargins left="0.235416666666667" right="0.235416666666667" top="0.74791666666666701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11</vt:i4>
      </vt:variant>
    </vt:vector>
  </HeadingPairs>
  <TitlesOfParts>
    <vt:vector size="28" baseType="lpstr">
      <vt:lpstr>2024附表1-1</vt:lpstr>
      <vt:lpstr>2024附表1-2</vt:lpstr>
      <vt:lpstr>2024附表1-3</vt:lpstr>
      <vt:lpstr>2024附表1-4</vt:lpstr>
      <vt:lpstr>2024附表1-5</vt:lpstr>
      <vt:lpstr>2024附表1-6</vt:lpstr>
      <vt:lpstr>2024附表1-7</vt:lpstr>
      <vt:lpstr>2024附表1-8</vt:lpstr>
      <vt:lpstr>2024附表1-9 </vt:lpstr>
      <vt:lpstr>2024附表1-10</vt:lpstr>
      <vt:lpstr>2024附表1-11</vt:lpstr>
      <vt:lpstr>2024附表1-12 </vt:lpstr>
      <vt:lpstr>2024附表1-13</vt:lpstr>
      <vt:lpstr>2024附表1-14</vt:lpstr>
      <vt:lpstr>2024附表1-15</vt:lpstr>
      <vt:lpstr>2024附表5-1</vt:lpstr>
      <vt:lpstr>2024附表5-2</vt:lpstr>
      <vt:lpstr>'2024附表1-1'!Print_Titles</vt:lpstr>
      <vt:lpstr>'2024附表1-10'!Print_Titles</vt:lpstr>
      <vt:lpstr>'2024附表1-11'!Print_Titles</vt:lpstr>
      <vt:lpstr>'2024附表1-12 '!Print_Titles</vt:lpstr>
      <vt:lpstr>'2024附表1-13'!Print_Titles</vt:lpstr>
      <vt:lpstr>'2024附表1-14'!Print_Titles</vt:lpstr>
      <vt:lpstr>'2024附表1-15'!Print_Titles</vt:lpstr>
      <vt:lpstr>'2024附表1-6'!Print_Titles</vt:lpstr>
      <vt:lpstr>'2024附表1-7'!Print_Titles</vt:lpstr>
      <vt:lpstr>'2024附表1-8'!Print_Titles</vt:lpstr>
      <vt:lpstr>'2024附表1-9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lastPrinted>2024-01-12T07:29:41Z</cp:lastPrinted>
  <dcterms:created xsi:type="dcterms:W3CDTF">2008-01-10T09:59:00Z</dcterms:created>
  <dcterms:modified xsi:type="dcterms:W3CDTF">2024-01-12T07:30:48Z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